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1кв" sheetId="25" r:id="rId1"/>
    <sheet name="2кв" sheetId="26" r:id="rId2"/>
    <sheet name="3кв" sheetId="27" r:id="rId3"/>
    <sheet name="4кв" sheetId="28" r:id="rId4"/>
    <sheet name="отчет" sheetId="29" r:id="rId5"/>
  </sheets>
  <definedNames>
    <definedName name="_xlnm.Print_Area" localSheetId="0">'1кв'!$A$1:$E$57</definedName>
    <definedName name="_xlnm.Print_Area" localSheetId="1">'2кв'!$A$1:$E$57</definedName>
    <definedName name="_xlnm.Print_Area" localSheetId="2">'3кв'!$A$1:$E$57</definedName>
    <definedName name="_xlnm.Print_Area" localSheetId="3">'4кв'!$A$1:$E$54</definedName>
    <definedName name="_xlnm.Print_Area" localSheetId="4">отчет!$A$1:$C$47</definedName>
  </definedNames>
  <calcPr calcId="152511"/>
</workbook>
</file>

<file path=xl/calcChain.xml><?xml version="1.0" encoding="utf-8"?>
<calcChain xmlns="http://schemas.openxmlformats.org/spreadsheetml/2006/main">
  <c r="E28" i="28" l="1"/>
  <c r="F28" i="29" l="1"/>
  <c r="C25" i="29"/>
  <c r="G28" i="29" s="1"/>
  <c r="C26" i="29"/>
  <c r="C31" i="29"/>
  <c r="C32" i="29"/>
  <c r="C33" i="29"/>
  <c r="C30" i="29"/>
  <c r="C27" i="29" s="1"/>
  <c r="C29" i="29"/>
  <c r="C20" i="29"/>
  <c r="C21" i="29"/>
  <c r="C22" i="29"/>
  <c r="C23" i="29"/>
  <c r="C24" i="29"/>
  <c r="C19" i="29"/>
  <c r="C16" i="29"/>
  <c r="C15" i="29"/>
  <c r="C14" i="29"/>
  <c r="C13" i="29"/>
  <c r="C6" i="29"/>
  <c r="B48" i="28"/>
  <c r="C41" i="29"/>
  <c r="E22" i="28"/>
  <c r="F20" i="28"/>
  <c r="E23" i="28" s="1"/>
  <c r="C17" i="29" l="1"/>
  <c r="C35" i="29"/>
  <c r="C36" i="29" s="1"/>
  <c r="E31" i="28"/>
  <c r="B53" i="28" s="1"/>
  <c r="B54" i="28" s="1"/>
  <c r="B55" i="27"/>
  <c r="B54" i="27"/>
  <c r="E34" i="27"/>
  <c r="E28" i="27"/>
  <c r="E31" i="27"/>
  <c r="E30" i="27"/>
  <c r="B51" i="27" l="1"/>
  <c r="E22" i="27"/>
  <c r="F20" i="27"/>
  <c r="E23" i="27" s="1"/>
  <c r="B56" i="27" l="1"/>
  <c r="B57" i="27" s="1"/>
  <c r="B50" i="26"/>
  <c r="E33" i="26"/>
  <c r="E30" i="26"/>
  <c r="E31" i="26"/>
  <c r="E29" i="26"/>
  <c r="B55" i="26"/>
  <c r="B54" i="26"/>
  <c r="B53" i="26"/>
  <c r="F20" i="26"/>
  <c r="E22" i="26" s="1"/>
  <c r="E23" i="26" l="1"/>
  <c r="B56" i="26" s="1"/>
  <c r="B57" i="26" s="1"/>
  <c r="E33" i="25"/>
  <c r="E30" i="25" l="1"/>
  <c r="B55" i="25" l="1"/>
  <c r="B54" i="25"/>
  <c r="B53" i="25"/>
  <c r="F20" i="25"/>
  <c r="E22" i="25" s="1"/>
  <c r="E23" i="25" l="1"/>
  <c r="B56" i="25" s="1"/>
  <c r="B57" i="25" l="1"/>
</calcChain>
</file>

<file path=xl/sharedStrings.xml><?xml version="1.0" encoding="utf-8"?>
<sst xmlns="http://schemas.openxmlformats.org/spreadsheetml/2006/main" count="349" uniqueCount="130">
  <si>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</si>
  <si>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</si>
  <si>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</si>
  <si>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</si>
  <si>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</si>
  <si>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</si>
  <si>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</si>
  <si>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</si>
  <si>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</si>
  <si>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</si>
  <si>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</si>
  <si>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</si>
  <si>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</si>
  <si>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</si>
  <si>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</si>
  <si>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</si>
  <si>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</si>
  <si>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</si>
  <si>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</si>
  <si>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</si>
  <si>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</si>
  <si>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</si>
  <si>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</si>
  <si>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</si>
  <si>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</si>
  <si>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Правды, д. 6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</si>
  <si>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Синцовой Людмилы Васильевны 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</si>
  <si>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№9 от 07.03.2015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</si>
  <si>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№10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</si>
  <si>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№6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Правды</t>
    </r>
  </si>
  <si>
    <t>Стоимость материалов</t>
  </si>
  <si>
    <t>1 квартал</t>
  </si>
  <si>
    <t>руб.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</si>
  <si>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Синцовой Л.В.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</si>
  <si>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</si>
  <si>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</si>
  <si>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Sдома=1788,5+547,4 (не жилые)=2335,9м2</t>
  </si>
  <si>
    <t>Расходы по содержанию и тек.ремонту, руб.</t>
  </si>
  <si>
    <t>Оплачено + нежилые , руб</t>
  </si>
  <si>
    <t xml:space="preserve">Расходы по управлению МКД </t>
  </si>
  <si>
    <t xml:space="preserve">Итого остаток на конец  квартала </t>
  </si>
  <si>
    <t xml:space="preserve">Остаток на начало квартала </t>
  </si>
  <si>
    <t>определена приложением № 9 к договору</t>
  </si>
  <si>
    <t>Услуги по содержанию многоквартирного дома</t>
  </si>
  <si>
    <t>интернет ТТК</t>
  </si>
  <si>
    <t>интернет Ростелеком</t>
  </si>
  <si>
    <t>интернет Квант-телеком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</si>
  <si>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</si>
  <si>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</si>
  <si>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</si>
  <si>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</si>
  <si>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ч/ч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</si>
  <si>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</si>
  <si>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</si>
  <si>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за 1 квартал 2024 года</t>
  </si>
  <si>
    <t>31.03.2024 г.</t>
  </si>
  <si>
    <t xml:space="preserve">Изготовление,сварка носилок и лома (калькуляция) </t>
  </si>
  <si>
    <t>март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</si>
  <si>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</si>
  <si>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</si>
  <si>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Ремонт сидения качели-балансира (кв.29)</t>
  </si>
  <si>
    <t xml:space="preserve">           2. Всего за период с "01" 01 2024 г. по "31" 03 2024 г. выполнено работ (оказано услуг) на общую сумму сто шестьдесят восемь тысяч пятьдесят два рубля 21 копейка.</t>
  </si>
  <si>
    <t>Предъявлено населению 190187,43</t>
  </si>
  <si>
    <t>за 2 квартал 2024 года</t>
  </si>
  <si>
    <t>30.06.2024 г.</t>
  </si>
  <si>
    <t>2 квартал</t>
  </si>
  <si>
    <t>апрель</t>
  </si>
  <si>
    <t>Ремонт и покраска МАФ (кв.29)</t>
  </si>
  <si>
    <t>Установка колена на водостоке (кв.17)</t>
  </si>
  <si>
    <t>Ремонт лежака КНС (кв.29)</t>
  </si>
  <si>
    <t>июнь</t>
  </si>
  <si>
    <t xml:space="preserve">           2. Всего за период с "01" 04 2024 г. по "30" 06 2024 г. выполнено работ (оказано услуг) на общую сумму сто семьдесят тысяч девятьсот сорок шесть рублей 00 копеек.</t>
  </si>
  <si>
    <t>Предъявлено населению 188301,07</t>
  </si>
  <si>
    <t>за 3 квартал 2024 года</t>
  </si>
  <si>
    <t>30.09.2024 г.</t>
  </si>
  <si>
    <t>3 квартал</t>
  </si>
  <si>
    <t>S квартир =1788,5+547,4 (не жилые)=2335,9м2</t>
  </si>
  <si>
    <t xml:space="preserve">Огнебиозащита деревянных конструкций </t>
  </si>
  <si>
    <t xml:space="preserve">Ямочный ремонт асфальта </t>
  </si>
  <si>
    <t>Обшивка откосов (кв.29)</t>
  </si>
  <si>
    <t>Замена светильников (смета)</t>
  </si>
  <si>
    <t>июль</t>
  </si>
  <si>
    <t>сентябрь</t>
  </si>
  <si>
    <t xml:space="preserve">           2. Всего за период с "01" 07 2024 г. по "30" 09 2024 г. выполнено работ (оказано услуг) на общую сумму двести сорок одна тысяча пятьсот шестьдесят четыре рубля 89 копеек.</t>
  </si>
  <si>
    <t>Предъявлено населению 147508,94</t>
  </si>
  <si>
    <t>Оплачено + нежилые, руб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</si>
  <si>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</si>
  <si>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</si>
  <si>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</si>
  <si>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</si>
  <si>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</si>
  <si>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</si>
  <si>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</si>
  <si>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Ростелеком</t>
  </si>
  <si>
    <t>Оплачено за размещение оборудования в МОП интернет ТТК</t>
  </si>
  <si>
    <t>Оплачено за размещение оборудования в МОП интернет Квант 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</si>
  <si>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</si>
  <si>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</si>
  <si>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</si>
  <si>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</si>
  <si>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 xml:space="preserve">   * Корректировка расходов по договору с ОАО "Газпром газораспределения Воронеж" (по статье содержание МКД)</t>
  </si>
  <si>
    <t xml:space="preserve">   * Установка урны на дет площ по 1/3 на 3 дома</t>
  </si>
  <si>
    <t>Итого расходов</t>
  </si>
  <si>
    <t>Остаток средств на 01.01.2025</t>
  </si>
  <si>
    <t>Справочно:</t>
  </si>
  <si>
    <t>Задолженность населения по оплате на 01.01.2024 г.</t>
  </si>
  <si>
    <t>Задолженность населения по оплате на 01.01.2025 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</si>
  <si>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</si>
  <si>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</si>
  <si>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</si>
  <si>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</si>
  <si>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</si>
  <si>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</si>
  <si>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по ж.д. ул. Правды, д. 6</t>
  </si>
  <si>
    <t>за 4 квартал 2024 года</t>
  </si>
  <si>
    <t>31.12.2024 г.</t>
  </si>
  <si>
    <t>Установка урны на дет площ по 1/3 на 3 дома</t>
  </si>
  <si>
    <t>октябрь</t>
  </si>
  <si>
    <t>Предъявлено населению 204455,25</t>
  </si>
  <si>
    <t>Начислено всего 788890,41</t>
  </si>
  <si>
    <t xml:space="preserve">* холодная вода на СОИ - </t>
  </si>
  <si>
    <t>* горячая вода на СОИ - 1909,51</t>
  </si>
  <si>
    <t>* водоотведение на СОИ- 471,56</t>
  </si>
  <si>
    <t>* электроэнергия на СОИ- 2207,46</t>
  </si>
  <si>
    <t xml:space="preserve">   * Оборудование укрытия инвентарем</t>
  </si>
  <si>
    <t xml:space="preserve">   * Замена светильников (смета)</t>
  </si>
  <si>
    <t xml:space="preserve">   * Огнебиозащита деревянных конструкций </t>
  </si>
  <si>
    <t>Непредвиденные работы 34,83 ч/ч</t>
  </si>
  <si>
    <t xml:space="preserve">           2. Всего за период с "01" 10 2024 г. по "31" 12 2024 г. выполнено работ (оказано услуг) на общую сумму сто семьдесят тысяч сто семьдесят рублей 92 копейки.</t>
  </si>
  <si>
    <t>4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</si>
</sst>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65" fontId="16" fillId="0" borderId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6" fillId="0" borderId="0" xfId="0" applyFont="1"/>
    <xf numFmtId="0" fontId="10" fillId="0" borderId="4" xfId="0" applyFon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3" fontId="6" fillId="0" borderId="0" xfId="1" applyFont="1" applyBorder="1" applyAlignment="1">
      <alignment horizontal="center" vertical="center" wrapText="1"/>
    </xf>
    <xf numFmtId="43" fontId="6" fillId="0" borderId="0" xfId="0" applyNumberFormat="1" applyFont="1"/>
    <xf numFmtId="43" fontId="3" fillId="0" borderId="0" xfId="1" applyFont="1"/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0" xfId="0" applyFont="1"/>
    <xf numFmtId="43" fontId="12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0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39" fontId="12" fillId="0" borderId="1" xfId="1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wrapText="1"/>
    </xf>
    <xf numFmtId="164" fontId="6" fillId="0" borderId="0" xfId="1" applyNumberFormat="1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3" fillId="2" borderId="5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right" vertical="center" wrapText="1"/>
    </xf>
    <xf numFmtId="0" fontId="3" fillId="2" borderId="0" xfId="0" applyFont="1" applyFill="1"/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7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8" fillId="0" borderId="0" xfId="0" applyFont="1" applyAlignment="1"/>
    <xf numFmtId="0" fontId="2" fillId="0" borderId="0" xfId="0" applyFont="1" applyAlignment="1"/>
    <xf numFmtId="49" fontId="2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2" fillId="0" borderId="0" xfId="0" applyFont="1" applyAlignment="1">
      <alignment horizontal="left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/>
    <xf numFmtId="43" fontId="2" fillId="2" borderId="1" xfId="1" applyFont="1" applyFill="1" applyBorder="1" applyAlignment="1">
      <alignment horizontal="center"/>
    </xf>
    <xf numFmtId="164" fontId="2" fillId="0" borderId="0" xfId="1" applyNumberFormat="1" applyFont="1" applyBorder="1"/>
    <xf numFmtId="0" fontId="2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2" fillId="0" borderId="0" xfId="0" applyNumberFormat="1" applyFont="1"/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6" xfId="0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 wrapText="1"/>
    </xf>
    <xf numFmtId="43" fontId="2" fillId="0" borderId="1" xfId="1" applyFont="1" applyBorder="1" applyAlignment="1">
      <alignment horizontal="center"/>
    </xf>
    <xf numFmtId="0" fontId="19" fillId="0" borderId="1" xfId="0" applyFont="1" applyBorder="1" applyAlignment="1">
      <alignment wrapText="1"/>
    </xf>
    <xf numFmtId="43" fontId="2" fillId="2" borderId="1" xfId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43" fontId="2" fillId="0" borderId="0" xfId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43" fontId="2" fillId="0" borderId="2" xfId="1" applyFont="1" applyBorder="1" applyAlignment="1">
      <alignment horizontal="left"/>
    </xf>
    <xf numFmtId="164" fontId="2" fillId="0" borderId="0" xfId="1" applyNumberFormat="1" applyFont="1" applyBorder="1" applyAlignment="1">
      <alignment horizontal="center"/>
    </xf>
    <xf numFmtId="43" fontId="2" fillId="0" borderId="0" xfId="0" applyNumberFormat="1" applyFont="1"/>
    <xf numFmtId="0" fontId="5" fillId="0" borderId="3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view="pageBreakPreview" topLeftCell="A25" zoomScaleSheetLayoutView="100" workbookViewId="0">
      <selection activeCell="A31" sqref="A31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.28515625" style="2" customWidth="1"/>
    <col min="4" max="4" width="16.140625" style="2" customWidth="1"/>
    <col min="5" max="5" width="14.140625" style="2" customWidth="1"/>
    <col min="6" max="7" width="9.140625" style="2"/>
    <col min="8" max="8" width="15.85546875" style="2" customWidth="1"/>
    <col min="9" max="16384" width="9.140625" style="2"/>
  </cols>
  <sheetData>
    <row r="1" spans="1:5" ht="15.75" x14ac:dyDescent="0.25">
      <c r="A1" s="92" t="s">
        <v>11</v>
      </c>
      <c r="B1" s="92"/>
      <c r="C1" s="92"/>
      <c r="D1" s="92"/>
      <c r="E1" s="92"/>
    </row>
    <row r="2" spans="1:5" ht="38.25" customHeight="1" x14ac:dyDescent="0.25">
      <c r="A2" s="93" t="s">
        <v>12</v>
      </c>
      <c r="B2" s="94"/>
      <c r="C2" s="94"/>
      <c r="D2" s="94"/>
      <c r="E2" s="94"/>
    </row>
    <row r="3" spans="1:5" x14ac:dyDescent="0.25">
      <c r="A3" s="95" t="s">
        <v>54</v>
      </c>
      <c r="B3" s="95"/>
      <c r="C3" s="95"/>
      <c r="D3" s="95"/>
      <c r="E3" s="95"/>
    </row>
    <row r="4" spans="1:5" s="1" customFormat="1" ht="15.75" x14ac:dyDescent="0.25">
      <c r="A4" s="30" t="s">
        <v>13</v>
      </c>
      <c r="B4" s="3"/>
      <c r="C4" s="3"/>
      <c r="D4" s="36"/>
      <c r="E4" s="35" t="s">
        <v>55</v>
      </c>
    </row>
    <row r="5" spans="1:5" x14ac:dyDescent="0.25">
      <c r="A5" s="34"/>
      <c r="B5" s="3"/>
      <c r="C5" s="3"/>
      <c r="D5" s="3"/>
      <c r="E5" s="3"/>
    </row>
    <row r="6" spans="1:5" ht="14.25" customHeight="1" x14ac:dyDescent="0.25">
      <c r="A6" s="85" t="s">
        <v>0</v>
      </c>
      <c r="B6" s="85"/>
      <c r="C6" s="85"/>
      <c r="D6" s="85"/>
      <c r="E6" s="85"/>
    </row>
    <row r="7" spans="1:5" x14ac:dyDescent="0.25">
      <c r="A7" s="96" t="s">
        <v>25</v>
      </c>
      <c r="B7" s="96"/>
      <c r="C7" s="96"/>
      <c r="D7" s="96"/>
      <c r="E7" s="96"/>
    </row>
    <row r="8" spans="1:5" x14ac:dyDescent="0.25">
      <c r="A8" s="88" t="s">
        <v>1</v>
      </c>
      <c r="B8" s="88"/>
      <c r="C8" s="88"/>
      <c r="D8" s="88"/>
      <c r="E8" s="88"/>
    </row>
    <row r="9" spans="1:5" ht="15" customHeight="1" x14ac:dyDescent="0.25">
      <c r="A9" s="85" t="s">
        <v>26</v>
      </c>
      <c r="B9" s="85"/>
      <c r="C9" s="85"/>
      <c r="D9" s="85"/>
      <c r="E9" s="85"/>
    </row>
    <row r="10" spans="1:5" ht="31.5" customHeight="1" x14ac:dyDescent="0.25">
      <c r="A10" s="89" t="s">
        <v>14</v>
      </c>
      <c r="B10" s="90"/>
      <c r="C10" s="90"/>
      <c r="D10" s="90"/>
      <c r="E10" s="90"/>
    </row>
    <row r="11" spans="1:5" ht="33.75" customHeight="1" x14ac:dyDescent="0.25">
      <c r="A11" s="85" t="s">
        <v>27</v>
      </c>
      <c r="B11" s="85"/>
      <c r="C11" s="85"/>
      <c r="D11" s="85"/>
      <c r="E11" s="85"/>
    </row>
    <row r="12" spans="1:5" ht="15.75" customHeight="1" x14ac:dyDescent="0.25">
      <c r="A12" s="88" t="s">
        <v>15</v>
      </c>
      <c r="B12" s="91"/>
      <c r="C12" s="91"/>
      <c r="D12" s="91"/>
      <c r="E12" s="91"/>
    </row>
    <row r="13" spans="1:5" ht="16.5" customHeight="1" x14ac:dyDescent="0.25">
      <c r="A13" s="85" t="s">
        <v>22</v>
      </c>
      <c r="B13" s="85"/>
      <c r="C13" s="85"/>
      <c r="D13" s="85"/>
      <c r="E13" s="85"/>
    </row>
    <row r="14" spans="1:5" x14ac:dyDescent="0.25">
      <c r="A14" s="88" t="s">
        <v>2</v>
      </c>
      <c r="B14" s="91"/>
      <c r="C14" s="91"/>
      <c r="D14" s="91"/>
      <c r="E14" s="91"/>
    </row>
    <row r="15" spans="1:5" x14ac:dyDescent="0.25">
      <c r="A15" s="85" t="s">
        <v>52</v>
      </c>
      <c r="B15" s="85"/>
      <c r="C15" s="85"/>
      <c r="D15" s="85"/>
      <c r="E15" s="85"/>
    </row>
    <row r="16" spans="1:5" x14ac:dyDescent="0.25">
      <c r="A16" s="88" t="s">
        <v>16</v>
      </c>
      <c r="B16" s="91"/>
      <c r="C16" s="91"/>
      <c r="D16" s="91"/>
      <c r="E16" s="91"/>
    </row>
    <row r="17" spans="1:7" ht="29.25" customHeight="1" x14ac:dyDescent="0.25">
      <c r="A17" s="85" t="s">
        <v>17</v>
      </c>
      <c r="B17" s="85"/>
      <c r="C17" s="85"/>
      <c r="D17" s="85"/>
      <c r="E17" s="85"/>
    </row>
    <row r="18" spans="1:7" ht="62.25" customHeight="1" x14ac:dyDescent="0.25">
      <c r="A18" s="85" t="s">
        <v>28</v>
      </c>
      <c r="B18" s="85"/>
      <c r="C18" s="85"/>
      <c r="D18" s="85"/>
      <c r="E18" s="85"/>
    </row>
    <row r="19" spans="1:7" ht="30.75" customHeight="1" x14ac:dyDescent="0.25">
      <c r="A19" s="83" t="s">
        <v>29</v>
      </c>
      <c r="B19" s="83"/>
      <c r="C19" s="83"/>
      <c r="D19" s="83"/>
      <c r="E19" s="83"/>
    </row>
    <row r="20" spans="1:7" x14ac:dyDescent="0.25">
      <c r="A20" s="83"/>
      <c r="B20" s="83"/>
      <c r="C20" s="83"/>
      <c r="D20" s="83"/>
      <c r="E20" s="83"/>
      <c r="F20" s="2">
        <f>547.4+1788.5</f>
        <v>2335.9</v>
      </c>
      <c r="G20" s="2">
        <v>3</v>
      </c>
    </row>
    <row r="21" spans="1:7" s="20" customFormat="1" ht="121.5" x14ac:dyDescent="0.2">
      <c r="A21" s="19" t="s">
        <v>7</v>
      </c>
      <c r="B21" s="19" t="s">
        <v>10</v>
      </c>
      <c r="C21" s="19" t="s">
        <v>3</v>
      </c>
      <c r="D21" s="19" t="s">
        <v>9</v>
      </c>
      <c r="E21" s="19" t="s">
        <v>8</v>
      </c>
    </row>
    <row r="22" spans="1:7" s="20" customFormat="1" ht="38.25" x14ac:dyDescent="0.25">
      <c r="A22" s="28" t="s">
        <v>43</v>
      </c>
      <c r="B22" s="23" t="s">
        <v>42</v>
      </c>
      <c r="C22" s="24" t="s">
        <v>4</v>
      </c>
      <c r="D22" s="24">
        <v>15.62</v>
      </c>
      <c r="E22" s="21">
        <f>D22*F20*G20</f>
        <v>109460.274</v>
      </c>
    </row>
    <row r="23" spans="1:7" s="20" customFormat="1" x14ac:dyDescent="0.2">
      <c r="A23" s="22" t="s">
        <v>39</v>
      </c>
      <c r="B23" s="23" t="s">
        <v>23</v>
      </c>
      <c r="C23" s="24" t="s">
        <v>4</v>
      </c>
      <c r="D23" s="24">
        <v>6.06</v>
      </c>
      <c r="E23" s="21">
        <f>D23*F20*G20</f>
        <v>42466.661999999997</v>
      </c>
    </row>
    <row r="24" spans="1:7" s="20" customFormat="1" x14ac:dyDescent="0.2">
      <c r="A24" s="22" t="s">
        <v>47</v>
      </c>
      <c r="B24" s="23" t="s">
        <v>31</v>
      </c>
      <c r="C24" s="19" t="s">
        <v>32</v>
      </c>
      <c r="D24" s="19"/>
      <c r="E24" s="29">
        <v>0</v>
      </c>
    </row>
    <row r="25" spans="1:7" s="20" customFormat="1" x14ac:dyDescent="0.2">
      <c r="A25" s="22" t="s">
        <v>48</v>
      </c>
      <c r="B25" s="23" t="s">
        <v>31</v>
      </c>
      <c r="C25" s="19" t="s">
        <v>32</v>
      </c>
      <c r="D25" s="19"/>
      <c r="E25" s="29">
        <v>0</v>
      </c>
    </row>
    <row r="26" spans="1:7" s="20" customFormat="1" x14ac:dyDescent="0.2">
      <c r="A26" s="22" t="s">
        <v>49</v>
      </c>
      <c r="B26" s="23" t="s">
        <v>31</v>
      </c>
      <c r="C26" s="19" t="s">
        <v>32</v>
      </c>
      <c r="D26" s="19"/>
      <c r="E26" s="29">
        <v>-198.85</v>
      </c>
    </row>
    <row r="27" spans="1:7" s="20" customFormat="1" x14ac:dyDescent="0.2">
      <c r="A27" s="22" t="s">
        <v>50</v>
      </c>
      <c r="B27" s="23" t="s">
        <v>31</v>
      </c>
      <c r="C27" s="19" t="s">
        <v>32</v>
      </c>
      <c r="D27" s="19"/>
      <c r="E27" s="29">
        <v>0</v>
      </c>
    </row>
    <row r="28" spans="1:7" s="20" customFormat="1" x14ac:dyDescent="0.2">
      <c r="A28" s="22" t="s">
        <v>30</v>
      </c>
      <c r="B28" s="23" t="s">
        <v>31</v>
      </c>
      <c r="C28" s="19" t="s">
        <v>32</v>
      </c>
      <c r="D28" s="19"/>
      <c r="E28" s="21">
        <v>1684.35</v>
      </c>
    </row>
    <row r="29" spans="1:7" s="41" customFormat="1" ht="60" x14ac:dyDescent="0.25">
      <c r="A29" s="37" t="s">
        <v>58</v>
      </c>
      <c r="B29" s="38" t="s">
        <v>59</v>
      </c>
      <c r="C29" s="39" t="s">
        <v>32</v>
      </c>
      <c r="D29" s="39"/>
      <c r="E29" s="40">
        <v>1100</v>
      </c>
    </row>
    <row r="30" spans="1:7" s="20" customFormat="1" ht="30" x14ac:dyDescent="0.25">
      <c r="A30" s="27" t="s">
        <v>60</v>
      </c>
      <c r="B30" s="23" t="s">
        <v>57</v>
      </c>
      <c r="C30" s="19" t="s">
        <v>51</v>
      </c>
      <c r="D30" s="19">
        <v>4</v>
      </c>
      <c r="E30" s="21">
        <f>D30*260.07</f>
        <v>1040.28</v>
      </c>
    </row>
    <row r="31" spans="1:7" s="20" customFormat="1" ht="30" x14ac:dyDescent="0.25">
      <c r="A31" s="27" t="s">
        <v>56</v>
      </c>
      <c r="B31" s="23" t="s">
        <v>57</v>
      </c>
      <c r="C31" s="19" t="s">
        <v>32</v>
      </c>
      <c r="D31" s="19"/>
      <c r="E31" s="21">
        <v>12499.49</v>
      </c>
    </row>
    <row r="32" spans="1:7" s="20" customFormat="1" x14ac:dyDescent="0.25">
      <c r="A32" s="27"/>
      <c r="B32" s="11"/>
      <c r="C32" s="19"/>
      <c r="D32" s="11"/>
      <c r="E32" s="25"/>
    </row>
    <row r="33" spans="1:8" s="10" customFormat="1" ht="14.25" x14ac:dyDescent="0.2">
      <c r="A33" s="6" t="s">
        <v>24</v>
      </c>
      <c r="B33" s="7"/>
      <c r="C33" s="8"/>
      <c r="D33" s="8"/>
      <c r="E33" s="9">
        <f>SUM(E22:E32)</f>
        <v>168052.20599999998</v>
      </c>
    </row>
    <row r="34" spans="1:8" s="10" customFormat="1" ht="14.25" x14ac:dyDescent="0.2">
      <c r="A34" s="12"/>
      <c r="B34" s="13"/>
      <c r="C34" s="14"/>
      <c r="D34" s="14"/>
      <c r="E34" s="15"/>
    </row>
    <row r="35" spans="1:8" ht="29.25" customHeight="1" x14ac:dyDescent="0.25">
      <c r="A35" s="84" t="s">
        <v>61</v>
      </c>
      <c r="B35" s="84"/>
      <c r="C35" s="84"/>
      <c r="D35" s="84"/>
      <c r="E35" s="84"/>
    </row>
    <row r="36" spans="1:8" ht="30.75" customHeight="1" x14ac:dyDescent="0.25">
      <c r="A36" s="85" t="s">
        <v>21</v>
      </c>
      <c r="B36" s="85"/>
      <c r="C36" s="85"/>
      <c r="D36" s="85"/>
      <c r="E36" s="85"/>
    </row>
    <row r="37" spans="1:8" ht="13.9" customHeight="1" x14ac:dyDescent="0.25">
      <c r="A37" s="85" t="s">
        <v>20</v>
      </c>
      <c r="B37" s="85"/>
      <c r="C37" s="85"/>
      <c r="D37" s="85"/>
      <c r="E37" s="85"/>
      <c r="F37" s="10"/>
      <c r="G37" s="10"/>
      <c r="H37" s="16"/>
    </row>
    <row r="38" spans="1:8" ht="32.25" customHeight="1" x14ac:dyDescent="0.25">
      <c r="A38" s="85" t="s">
        <v>34</v>
      </c>
      <c r="B38" s="85"/>
      <c r="C38" s="85"/>
      <c r="D38" s="85"/>
      <c r="E38" s="85"/>
    </row>
    <row r="39" spans="1:8" x14ac:dyDescent="0.25">
      <c r="A39" s="85" t="s">
        <v>18</v>
      </c>
      <c r="B39" s="85"/>
      <c r="C39" s="85"/>
      <c r="D39" s="85"/>
      <c r="E39" s="85"/>
    </row>
    <row r="40" spans="1:8" x14ac:dyDescent="0.25">
      <c r="A40" s="86" t="s">
        <v>5</v>
      </c>
      <c r="B40" s="86"/>
      <c r="C40" s="86"/>
      <c r="D40" s="86"/>
      <c r="E40" s="86"/>
    </row>
    <row r="41" spans="1:8" x14ac:dyDescent="0.25">
      <c r="A41" s="85" t="s">
        <v>18</v>
      </c>
      <c r="B41" s="85"/>
      <c r="C41" s="85"/>
      <c r="D41" s="85"/>
      <c r="E41" s="85"/>
    </row>
    <row r="42" spans="1:8" ht="13.9" customHeight="1" x14ac:dyDescent="0.25">
      <c r="A42" s="87" t="s">
        <v>53</v>
      </c>
      <c r="B42" s="87"/>
      <c r="C42" s="87"/>
      <c r="D42" s="87"/>
      <c r="E42" s="4"/>
    </row>
    <row r="43" spans="1:8" x14ac:dyDescent="0.25">
      <c r="B43" s="82" t="s">
        <v>19</v>
      </c>
      <c r="C43" s="82"/>
      <c r="D43" s="82"/>
      <c r="E43" s="5" t="s">
        <v>6</v>
      </c>
    </row>
    <row r="44" spans="1:8" x14ac:dyDescent="0.25">
      <c r="A44" s="33"/>
      <c r="B44" s="33"/>
      <c r="C44" s="33"/>
      <c r="D44" s="33"/>
      <c r="E44" s="33"/>
    </row>
    <row r="45" spans="1:8" ht="13.9" customHeight="1" x14ac:dyDescent="0.25">
      <c r="A45" s="87" t="s">
        <v>33</v>
      </c>
      <c r="B45" s="87"/>
      <c r="C45" s="87"/>
      <c r="D45" s="87"/>
      <c r="E45" s="4"/>
    </row>
    <row r="46" spans="1:8" x14ac:dyDescent="0.25">
      <c r="B46" s="82" t="s">
        <v>19</v>
      </c>
      <c r="C46" s="82"/>
      <c r="D46" s="82"/>
      <c r="E46" s="5" t="s">
        <v>6</v>
      </c>
    </row>
    <row r="47" spans="1:8" x14ac:dyDescent="0.25">
      <c r="A47" s="2" t="s">
        <v>36</v>
      </c>
    </row>
    <row r="48" spans="1:8" x14ac:dyDescent="0.25">
      <c r="A48" s="10" t="s">
        <v>35</v>
      </c>
    </row>
    <row r="49" spans="1:2" x14ac:dyDescent="0.25">
      <c r="A49" s="10"/>
    </row>
    <row r="50" spans="1:2" x14ac:dyDescent="0.25">
      <c r="A50" s="2" t="s">
        <v>41</v>
      </c>
      <c r="B50" s="31">
        <v>44735.99</v>
      </c>
    </row>
    <row r="51" spans="1:2" x14ac:dyDescent="0.25">
      <c r="A51" s="26" t="s">
        <v>62</v>
      </c>
      <c r="B51" s="17"/>
    </row>
    <row r="52" spans="1:2" x14ac:dyDescent="0.25">
      <c r="A52" s="2" t="s">
        <v>38</v>
      </c>
      <c r="B52" s="17">
        <v>199238.69</v>
      </c>
    </row>
    <row r="53" spans="1:2" x14ac:dyDescent="0.25">
      <c r="A53" s="2" t="s">
        <v>45</v>
      </c>
      <c r="B53" s="17">
        <f>350*3</f>
        <v>1050</v>
      </c>
    </row>
    <row r="54" spans="1:2" x14ac:dyDescent="0.25">
      <c r="A54" s="2" t="s">
        <v>44</v>
      </c>
      <c r="B54" s="17">
        <f>3*330</f>
        <v>990</v>
      </c>
    </row>
    <row r="55" spans="1:2" x14ac:dyDescent="0.25">
      <c r="A55" s="2" t="s">
        <v>46</v>
      </c>
      <c r="B55" s="17">
        <f>3*150</f>
        <v>450</v>
      </c>
    </row>
    <row r="56" spans="1:2" ht="30" x14ac:dyDescent="0.25">
      <c r="A56" s="32" t="s">
        <v>37</v>
      </c>
      <c r="B56" s="17">
        <f>E33</f>
        <v>168052.20599999998</v>
      </c>
    </row>
    <row r="57" spans="1:2" x14ac:dyDescent="0.25">
      <c r="A57" s="18" t="s">
        <v>40</v>
      </c>
      <c r="B57" s="31">
        <f>B50+B52+B53+B54+B55-B56</f>
        <v>78412.474000000017</v>
      </c>
    </row>
    <row r="60" spans="1:2" x14ac:dyDescent="0.25">
      <c r="B60" s="2">
        <v>44735.99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6:D46"/>
    <mergeCell ref="A20:E20"/>
    <mergeCell ref="A35:E35"/>
    <mergeCell ref="A36:E36"/>
    <mergeCell ref="A37:E37"/>
    <mergeCell ref="A38:E38"/>
    <mergeCell ref="A39:E39"/>
    <mergeCell ref="A40:E40"/>
    <mergeCell ref="A41:E41"/>
    <mergeCell ref="A42:D42"/>
    <mergeCell ref="B43:D43"/>
    <mergeCell ref="A45:D45"/>
  </mergeCells>
  <printOptions horizontalCentered="1"/>
  <pageMargins left="0.31496062992125984" right="0.31496062992125984" top="0.35433070866141736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topLeftCell="A25" zoomScaleSheetLayoutView="100" workbookViewId="0">
      <selection activeCell="E28" sqref="E2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.28515625" style="2" customWidth="1"/>
    <col min="4" max="4" width="16.140625" style="2" customWidth="1"/>
    <col min="5" max="5" width="14.140625" style="2" customWidth="1"/>
    <col min="6" max="7" width="9.140625" style="2"/>
    <col min="8" max="8" width="15.85546875" style="2" customWidth="1"/>
    <col min="9" max="16384" width="9.140625" style="2"/>
  </cols>
  <sheetData>
    <row r="1" spans="1:5" ht="15.75" x14ac:dyDescent="0.25">
      <c r="A1" s="92" t="s">
        <v>11</v>
      </c>
      <c r="B1" s="92"/>
      <c r="C1" s="92"/>
      <c r="D1" s="92"/>
      <c r="E1" s="92"/>
    </row>
    <row r="2" spans="1:5" ht="38.25" customHeight="1" x14ac:dyDescent="0.25">
      <c r="A2" s="93" t="s">
        <v>12</v>
      </c>
      <c r="B2" s="94"/>
      <c r="C2" s="94"/>
      <c r="D2" s="94"/>
      <c r="E2" s="94"/>
    </row>
    <row r="3" spans="1:5" x14ac:dyDescent="0.25">
      <c r="A3" s="95" t="s">
        <v>63</v>
      </c>
      <c r="B3" s="95"/>
      <c r="C3" s="95"/>
      <c r="D3" s="95"/>
      <c r="E3" s="95"/>
    </row>
    <row r="4" spans="1:5" s="1" customFormat="1" ht="15.75" x14ac:dyDescent="0.25">
      <c r="A4" s="30" t="s">
        <v>13</v>
      </c>
      <c r="B4" s="3"/>
      <c r="C4" s="3"/>
      <c r="D4" s="36"/>
      <c r="E4" s="35" t="s">
        <v>64</v>
      </c>
    </row>
    <row r="5" spans="1:5" x14ac:dyDescent="0.25">
      <c r="A5" s="44"/>
      <c r="B5" s="3"/>
      <c r="C5" s="3"/>
      <c r="D5" s="3"/>
      <c r="E5" s="3"/>
    </row>
    <row r="6" spans="1:5" ht="14.25" customHeight="1" x14ac:dyDescent="0.25">
      <c r="A6" s="85" t="s">
        <v>0</v>
      </c>
      <c r="B6" s="85"/>
      <c r="C6" s="85"/>
      <c r="D6" s="85"/>
      <c r="E6" s="85"/>
    </row>
    <row r="7" spans="1:5" x14ac:dyDescent="0.25">
      <c r="A7" s="96" t="s">
        <v>25</v>
      </c>
      <c r="B7" s="96"/>
      <c r="C7" s="96"/>
      <c r="D7" s="96"/>
      <c r="E7" s="96"/>
    </row>
    <row r="8" spans="1:5" x14ac:dyDescent="0.25">
      <c r="A8" s="88" t="s">
        <v>1</v>
      </c>
      <c r="B8" s="88"/>
      <c r="C8" s="88"/>
      <c r="D8" s="88"/>
      <c r="E8" s="88"/>
    </row>
    <row r="9" spans="1:5" ht="15" customHeight="1" x14ac:dyDescent="0.25">
      <c r="A9" s="85" t="s">
        <v>26</v>
      </c>
      <c r="B9" s="85"/>
      <c r="C9" s="85"/>
      <c r="D9" s="85"/>
      <c r="E9" s="85"/>
    </row>
    <row r="10" spans="1:5" ht="31.5" customHeight="1" x14ac:dyDescent="0.25">
      <c r="A10" s="89" t="s">
        <v>14</v>
      </c>
      <c r="B10" s="90"/>
      <c r="C10" s="90"/>
      <c r="D10" s="90"/>
      <c r="E10" s="90"/>
    </row>
    <row r="11" spans="1:5" ht="33.75" customHeight="1" x14ac:dyDescent="0.25">
      <c r="A11" s="85" t="s">
        <v>27</v>
      </c>
      <c r="B11" s="85"/>
      <c r="C11" s="85"/>
      <c r="D11" s="85"/>
      <c r="E11" s="85"/>
    </row>
    <row r="12" spans="1:5" ht="15.75" customHeight="1" x14ac:dyDescent="0.25">
      <c r="A12" s="88" t="s">
        <v>15</v>
      </c>
      <c r="B12" s="91"/>
      <c r="C12" s="91"/>
      <c r="D12" s="91"/>
      <c r="E12" s="91"/>
    </row>
    <row r="13" spans="1:5" ht="16.5" customHeight="1" x14ac:dyDescent="0.25">
      <c r="A13" s="85" t="s">
        <v>22</v>
      </c>
      <c r="B13" s="85"/>
      <c r="C13" s="85"/>
      <c r="D13" s="85"/>
      <c r="E13" s="85"/>
    </row>
    <row r="14" spans="1:5" x14ac:dyDescent="0.25">
      <c r="A14" s="88" t="s">
        <v>2</v>
      </c>
      <c r="B14" s="91"/>
      <c r="C14" s="91"/>
      <c r="D14" s="91"/>
      <c r="E14" s="91"/>
    </row>
    <row r="15" spans="1:5" x14ac:dyDescent="0.25">
      <c r="A15" s="85" t="s">
        <v>52</v>
      </c>
      <c r="B15" s="85"/>
      <c r="C15" s="85"/>
      <c r="D15" s="85"/>
      <c r="E15" s="85"/>
    </row>
    <row r="16" spans="1:5" x14ac:dyDescent="0.25">
      <c r="A16" s="88" t="s">
        <v>16</v>
      </c>
      <c r="B16" s="91"/>
      <c r="C16" s="91"/>
      <c r="D16" s="91"/>
      <c r="E16" s="91"/>
    </row>
    <row r="17" spans="1:7" ht="29.25" customHeight="1" x14ac:dyDescent="0.25">
      <c r="A17" s="85" t="s">
        <v>17</v>
      </c>
      <c r="B17" s="85"/>
      <c r="C17" s="85"/>
      <c r="D17" s="85"/>
      <c r="E17" s="85"/>
    </row>
    <row r="18" spans="1:7" ht="62.25" customHeight="1" x14ac:dyDescent="0.25">
      <c r="A18" s="85" t="s">
        <v>28</v>
      </c>
      <c r="B18" s="85"/>
      <c r="C18" s="85"/>
      <c r="D18" s="85"/>
      <c r="E18" s="85"/>
    </row>
    <row r="19" spans="1:7" ht="30.75" customHeight="1" x14ac:dyDescent="0.25">
      <c r="A19" s="83" t="s">
        <v>29</v>
      </c>
      <c r="B19" s="83"/>
      <c r="C19" s="83"/>
      <c r="D19" s="83"/>
      <c r="E19" s="83"/>
    </row>
    <row r="20" spans="1:7" x14ac:dyDescent="0.25">
      <c r="A20" s="83"/>
      <c r="B20" s="83"/>
      <c r="C20" s="83"/>
      <c r="D20" s="83"/>
      <c r="E20" s="83"/>
      <c r="F20" s="2">
        <f>547.4+1788.5</f>
        <v>2335.9</v>
      </c>
      <c r="G20" s="2">
        <v>3</v>
      </c>
    </row>
    <row r="21" spans="1:7" s="20" customFormat="1" ht="121.5" x14ac:dyDescent="0.2">
      <c r="A21" s="19" t="s">
        <v>7</v>
      </c>
      <c r="B21" s="19" t="s">
        <v>10</v>
      </c>
      <c r="C21" s="19" t="s">
        <v>3</v>
      </c>
      <c r="D21" s="19" t="s">
        <v>9</v>
      </c>
      <c r="E21" s="19" t="s">
        <v>8</v>
      </c>
    </row>
    <row r="22" spans="1:7" s="20" customFormat="1" ht="38.25" x14ac:dyDescent="0.25">
      <c r="A22" s="28" t="s">
        <v>43</v>
      </c>
      <c r="B22" s="23" t="s">
        <v>42</v>
      </c>
      <c r="C22" s="24" t="s">
        <v>4</v>
      </c>
      <c r="D22" s="24">
        <v>15.62</v>
      </c>
      <c r="E22" s="21">
        <f>D22*F20*G20</f>
        <v>109460.274</v>
      </c>
    </row>
    <row r="23" spans="1:7" s="20" customFormat="1" x14ac:dyDescent="0.2">
      <c r="A23" s="22" t="s">
        <v>39</v>
      </c>
      <c r="B23" s="23" t="s">
        <v>23</v>
      </c>
      <c r="C23" s="24" t="s">
        <v>4</v>
      </c>
      <c r="D23" s="24">
        <v>6.06</v>
      </c>
      <c r="E23" s="21">
        <f>D23*F20*G20</f>
        <v>42466.661999999997</v>
      </c>
    </row>
    <row r="24" spans="1:7" s="20" customFormat="1" x14ac:dyDescent="0.2">
      <c r="A24" s="22" t="s">
        <v>47</v>
      </c>
      <c r="B24" s="23" t="s">
        <v>65</v>
      </c>
      <c r="C24" s="19" t="s">
        <v>32</v>
      </c>
      <c r="D24" s="19"/>
      <c r="E24" s="29">
        <v>0</v>
      </c>
    </row>
    <row r="25" spans="1:7" s="20" customFormat="1" x14ac:dyDescent="0.2">
      <c r="A25" s="22" t="s">
        <v>48</v>
      </c>
      <c r="B25" s="23" t="s">
        <v>65</v>
      </c>
      <c r="C25" s="19" t="s">
        <v>32</v>
      </c>
      <c r="D25" s="19"/>
      <c r="E25" s="29">
        <v>0</v>
      </c>
    </row>
    <row r="26" spans="1:7" s="20" customFormat="1" x14ac:dyDescent="0.2">
      <c r="A26" s="22" t="s">
        <v>49</v>
      </c>
      <c r="B26" s="23" t="s">
        <v>65</v>
      </c>
      <c r="C26" s="19" t="s">
        <v>32</v>
      </c>
      <c r="D26" s="19"/>
      <c r="E26" s="29">
        <v>2735.4</v>
      </c>
    </row>
    <row r="27" spans="1:7" s="20" customFormat="1" x14ac:dyDescent="0.2">
      <c r="A27" s="22" t="s">
        <v>50</v>
      </c>
      <c r="B27" s="23" t="s">
        <v>65</v>
      </c>
      <c r="C27" s="19" t="s">
        <v>32</v>
      </c>
      <c r="D27" s="19"/>
      <c r="E27" s="29">
        <v>0</v>
      </c>
    </row>
    <row r="28" spans="1:7" s="20" customFormat="1" x14ac:dyDescent="0.2">
      <c r="A28" s="22" t="s">
        <v>30</v>
      </c>
      <c r="B28" s="23" t="s">
        <v>65</v>
      </c>
      <c r="C28" s="19" t="s">
        <v>32</v>
      </c>
      <c r="D28" s="19"/>
      <c r="E28" s="29">
        <v>12296.79</v>
      </c>
    </row>
    <row r="29" spans="1:7" s="41" customFormat="1" x14ac:dyDescent="0.25">
      <c r="A29" s="37" t="s">
        <v>67</v>
      </c>
      <c r="B29" s="38" t="s">
        <v>66</v>
      </c>
      <c r="C29" s="39" t="s">
        <v>51</v>
      </c>
      <c r="D29" s="39">
        <v>9.33</v>
      </c>
      <c r="E29" s="40">
        <f>D29*260.07</f>
        <v>2426.4531000000002</v>
      </c>
    </row>
    <row r="30" spans="1:7" s="20" customFormat="1" ht="30" x14ac:dyDescent="0.25">
      <c r="A30" s="27" t="s">
        <v>68</v>
      </c>
      <c r="B30" s="23" t="s">
        <v>70</v>
      </c>
      <c r="C30" s="39" t="s">
        <v>51</v>
      </c>
      <c r="D30" s="19">
        <v>4</v>
      </c>
      <c r="E30" s="40">
        <f t="shared" ref="E30:E31" si="0">D30*260.07</f>
        <v>1040.28</v>
      </c>
    </row>
    <row r="31" spans="1:7" s="20" customFormat="1" x14ac:dyDescent="0.25">
      <c r="A31" s="27" t="s">
        <v>69</v>
      </c>
      <c r="B31" s="23" t="s">
        <v>70</v>
      </c>
      <c r="C31" s="39" t="s">
        <v>51</v>
      </c>
      <c r="D31" s="19">
        <v>2</v>
      </c>
      <c r="E31" s="40">
        <f t="shared" si="0"/>
        <v>520.14</v>
      </c>
    </row>
    <row r="32" spans="1:7" s="20" customFormat="1" x14ac:dyDescent="0.25">
      <c r="A32" s="27"/>
      <c r="B32" s="11"/>
      <c r="C32" s="19"/>
      <c r="D32" s="11"/>
      <c r="E32" s="25"/>
    </row>
    <row r="33" spans="1:8" s="10" customFormat="1" ht="14.25" x14ac:dyDescent="0.2">
      <c r="A33" s="6" t="s">
        <v>24</v>
      </c>
      <c r="B33" s="7"/>
      <c r="C33" s="8"/>
      <c r="D33" s="8"/>
      <c r="E33" s="9">
        <f>SUM(E22:E32)</f>
        <v>170945.99910000002</v>
      </c>
    </row>
    <row r="34" spans="1:8" s="10" customFormat="1" ht="14.25" x14ac:dyDescent="0.2">
      <c r="A34" s="12"/>
      <c r="B34" s="13"/>
      <c r="C34" s="14"/>
      <c r="D34" s="14"/>
      <c r="E34" s="15"/>
    </row>
    <row r="35" spans="1:8" ht="29.25" customHeight="1" x14ac:dyDescent="0.25">
      <c r="A35" s="84" t="s">
        <v>71</v>
      </c>
      <c r="B35" s="84"/>
      <c r="C35" s="84"/>
      <c r="D35" s="84"/>
      <c r="E35" s="84"/>
    </row>
    <row r="36" spans="1:8" ht="30.75" customHeight="1" x14ac:dyDescent="0.25">
      <c r="A36" s="85" t="s">
        <v>21</v>
      </c>
      <c r="B36" s="85"/>
      <c r="C36" s="85"/>
      <c r="D36" s="85"/>
      <c r="E36" s="85"/>
    </row>
    <row r="37" spans="1:8" ht="13.9" customHeight="1" x14ac:dyDescent="0.25">
      <c r="A37" s="85" t="s">
        <v>20</v>
      </c>
      <c r="B37" s="85"/>
      <c r="C37" s="85"/>
      <c r="D37" s="85"/>
      <c r="E37" s="85"/>
      <c r="F37" s="10"/>
      <c r="G37" s="10"/>
      <c r="H37" s="16"/>
    </row>
    <row r="38" spans="1:8" ht="32.25" customHeight="1" x14ac:dyDescent="0.25">
      <c r="A38" s="85" t="s">
        <v>34</v>
      </c>
      <c r="B38" s="85"/>
      <c r="C38" s="85"/>
      <c r="D38" s="85"/>
      <c r="E38" s="85"/>
    </row>
    <row r="39" spans="1:8" x14ac:dyDescent="0.25">
      <c r="A39" s="85" t="s">
        <v>18</v>
      </c>
      <c r="B39" s="85"/>
      <c r="C39" s="85"/>
      <c r="D39" s="85"/>
      <c r="E39" s="85"/>
    </row>
    <row r="40" spans="1:8" x14ac:dyDescent="0.25">
      <c r="A40" s="86" t="s">
        <v>5</v>
      </c>
      <c r="B40" s="86"/>
      <c r="C40" s="86"/>
      <c r="D40" s="86"/>
      <c r="E40" s="86"/>
    </row>
    <row r="41" spans="1:8" x14ac:dyDescent="0.25">
      <c r="A41" s="85" t="s">
        <v>18</v>
      </c>
      <c r="B41" s="85"/>
      <c r="C41" s="85"/>
      <c r="D41" s="85"/>
      <c r="E41" s="85"/>
    </row>
    <row r="42" spans="1:8" ht="13.9" customHeight="1" x14ac:dyDescent="0.25">
      <c r="A42" s="87" t="s">
        <v>53</v>
      </c>
      <c r="B42" s="87"/>
      <c r="C42" s="87"/>
      <c r="D42" s="87"/>
      <c r="E42" s="4"/>
    </row>
    <row r="43" spans="1:8" x14ac:dyDescent="0.25">
      <c r="B43" s="82" t="s">
        <v>19</v>
      </c>
      <c r="C43" s="82"/>
      <c r="D43" s="82"/>
      <c r="E43" s="5" t="s">
        <v>6</v>
      </c>
    </row>
    <row r="44" spans="1:8" x14ac:dyDescent="0.25">
      <c r="A44" s="43"/>
      <c r="B44" s="43"/>
      <c r="C44" s="43"/>
      <c r="D44" s="43"/>
      <c r="E44" s="43"/>
    </row>
    <row r="45" spans="1:8" ht="13.9" customHeight="1" x14ac:dyDescent="0.25">
      <c r="A45" s="87" t="s">
        <v>33</v>
      </c>
      <c r="B45" s="87"/>
      <c r="C45" s="87"/>
      <c r="D45" s="87"/>
      <c r="E45" s="4"/>
    </row>
    <row r="46" spans="1:8" x14ac:dyDescent="0.25">
      <c r="B46" s="82" t="s">
        <v>19</v>
      </c>
      <c r="C46" s="82"/>
      <c r="D46" s="82"/>
      <c r="E46" s="5" t="s">
        <v>6</v>
      </c>
    </row>
    <row r="47" spans="1:8" x14ac:dyDescent="0.25">
      <c r="A47" s="2" t="s">
        <v>36</v>
      </c>
    </row>
    <row r="48" spans="1:8" x14ac:dyDescent="0.25">
      <c r="A48" s="10" t="s">
        <v>35</v>
      </c>
    </row>
    <row r="49" spans="1:2" x14ac:dyDescent="0.25">
      <c r="A49" s="10"/>
    </row>
    <row r="50" spans="1:2" x14ac:dyDescent="0.25">
      <c r="A50" s="2" t="s">
        <v>41</v>
      </c>
      <c r="B50" s="31">
        <f>'1кв'!B57</f>
        <v>78412.474000000017</v>
      </c>
    </row>
    <row r="51" spans="1:2" x14ac:dyDescent="0.25">
      <c r="A51" s="26" t="s">
        <v>72</v>
      </c>
      <c r="B51" s="17"/>
    </row>
    <row r="52" spans="1:2" x14ac:dyDescent="0.25">
      <c r="A52" s="2" t="s">
        <v>38</v>
      </c>
      <c r="B52" s="17">
        <v>185500.41</v>
      </c>
    </row>
    <row r="53" spans="1:2" x14ac:dyDescent="0.25">
      <c r="A53" s="2" t="s">
        <v>45</v>
      </c>
      <c r="B53" s="17">
        <f>350*3</f>
        <v>1050</v>
      </c>
    </row>
    <row r="54" spans="1:2" x14ac:dyDescent="0.25">
      <c r="A54" s="2" t="s">
        <v>44</v>
      </c>
      <c r="B54" s="17">
        <f>3*330</f>
        <v>990</v>
      </c>
    </row>
    <row r="55" spans="1:2" x14ac:dyDescent="0.25">
      <c r="A55" s="2" t="s">
        <v>46</v>
      </c>
      <c r="B55" s="17">
        <f>3*150</f>
        <v>450</v>
      </c>
    </row>
    <row r="56" spans="1:2" ht="30" x14ac:dyDescent="0.25">
      <c r="A56" s="42" t="s">
        <v>37</v>
      </c>
      <c r="B56" s="17">
        <f>E33</f>
        <v>170945.99910000002</v>
      </c>
    </row>
    <row r="57" spans="1:2" x14ac:dyDescent="0.25">
      <c r="A57" s="18" t="s">
        <v>40</v>
      </c>
      <c r="B57" s="31">
        <f>B50+B52+B53+B54+B55-B56</f>
        <v>95456.884900000005</v>
      </c>
    </row>
  </sheetData>
  <mergeCells count="29">
    <mergeCell ref="A41:E41"/>
    <mergeCell ref="A42:D42"/>
    <mergeCell ref="B43:D43"/>
    <mergeCell ref="A45:D45"/>
    <mergeCell ref="B46:D46"/>
    <mergeCell ref="A40:E40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8:E38"/>
    <mergeCell ref="A39:E39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topLeftCell="A23" zoomScaleSheetLayoutView="100" workbookViewId="0">
      <selection activeCell="E28" sqref="E2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.28515625" style="2" customWidth="1"/>
    <col min="4" max="4" width="16.140625" style="2" customWidth="1"/>
    <col min="5" max="5" width="14.140625" style="2" customWidth="1"/>
    <col min="6" max="7" width="9.140625" style="2"/>
    <col min="8" max="8" width="15.85546875" style="2" customWidth="1"/>
    <col min="9" max="16384" width="9.140625" style="2"/>
  </cols>
  <sheetData>
    <row r="1" spans="1:5" ht="15.75" x14ac:dyDescent="0.25">
      <c r="A1" s="92" t="s">
        <v>11</v>
      </c>
      <c r="B1" s="92"/>
      <c r="C1" s="92"/>
      <c r="D1" s="92"/>
      <c r="E1" s="92"/>
    </row>
    <row r="2" spans="1:5" ht="38.25" customHeight="1" x14ac:dyDescent="0.25">
      <c r="A2" s="93" t="s">
        <v>12</v>
      </c>
      <c r="B2" s="94"/>
      <c r="C2" s="94"/>
      <c r="D2" s="94"/>
      <c r="E2" s="94"/>
    </row>
    <row r="3" spans="1:5" x14ac:dyDescent="0.25">
      <c r="A3" s="95" t="s">
        <v>73</v>
      </c>
      <c r="B3" s="95"/>
      <c r="C3" s="95"/>
      <c r="D3" s="95"/>
      <c r="E3" s="95"/>
    </row>
    <row r="4" spans="1:5" s="1" customFormat="1" ht="15.75" x14ac:dyDescent="0.25">
      <c r="A4" s="30" t="s">
        <v>13</v>
      </c>
      <c r="B4" s="3"/>
      <c r="C4" s="3"/>
      <c r="D4" s="36"/>
      <c r="E4" s="35" t="s">
        <v>74</v>
      </c>
    </row>
    <row r="5" spans="1:5" x14ac:dyDescent="0.25">
      <c r="A5" s="47"/>
      <c r="B5" s="3"/>
      <c r="C5" s="3"/>
      <c r="D5" s="3"/>
      <c r="E5" s="3"/>
    </row>
    <row r="6" spans="1:5" ht="14.25" customHeight="1" x14ac:dyDescent="0.25">
      <c r="A6" s="85" t="s">
        <v>0</v>
      </c>
      <c r="B6" s="85"/>
      <c r="C6" s="85"/>
      <c r="D6" s="85"/>
      <c r="E6" s="85"/>
    </row>
    <row r="7" spans="1:5" x14ac:dyDescent="0.25">
      <c r="A7" s="96" t="s">
        <v>25</v>
      </c>
      <c r="B7" s="96"/>
      <c r="C7" s="96"/>
      <c r="D7" s="96"/>
      <c r="E7" s="96"/>
    </row>
    <row r="8" spans="1:5" x14ac:dyDescent="0.25">
      <c r="A8" s="88" t="s">
        <v>1</v>
      </c>
      <c r="B8" s="88"/>
      <c r="C8" s="88"/>
      <c r="D8" s="88"/>
      <c r="E8" s="88"/>
    </row>
    <row r="9" spans="1:5" ht="15" customHeight="1" x14ac:dyDescent="0.25">
      <c r="A9" s="85" t="s">
        <v>26</v>
      </c>
      <c r="B9" s="85"/>
      <c r="C9" s="85"/>
      <c r="D9" s="85"/>
      <c r="E9" s="85"/>
    </row>
    <row r="10" spans="1:5" ht="31.5" customHeight="1" x14ac:dyDescent="0.25">
      <c r="A10" s="89" t="s">
        <v>14</v>
      </c>
      <c r="B10" s="90"/>
      <c r="C10" s="90"/>
      <c r="D10" s="90"/>
      <c r="E10" s="90"/>
    </row>
    <row r="11" spans="1:5" ht="33.75" customHeight="1" x14ac:dyDescent="0.25">
      <c r="A11" s="85" t="s">
        <v>27</v>
      </c>
      <c r="B11" s="85"/>
      <c r="C11" s="85"/>
      <c r="D11" s="85"/>
      <c r="E11" s="85"/>
    </row>
    <row r="12" spans="1:5" ht="15.75" customHeight="1" x14ac:dyDescent="0.25">
      <c r="A12" s="88" t="s">
        <v>15</v>
      </c>
      <c r="B12" s="91"/>
      <c r="C12" s="91"/>
      <c r="D12" s="91"/>
      <c r="E12" s="91"/>
    </row>
    <row r="13" spans="1:5" ht="16.5" customHeight="1" x14ac:dyDescent="0.25">
      <c r="A13" s="85" t="s">
        <v>22</v>
      </c>
      <c r="B13" s="85"/>
      <c r="C13" s="85"/>
      <c r="D13" s="85"/>
      <c r="E13" s="85"/>
    </row>
    <row r="14" spans="1:5" x14ac:dyDescent="0.25">
      <c r="A14" s="88" t="s">
        <v>2</v>
      </c>
      <c r="B14" s="91"/>
      <c r="C14" s="91"/>
      <c r="D14" s="91"/>
      <c r="E14" s="91"/>
    </row>
    <row r="15" spans="1:5" x14ac:dyDescent="0.25">
      <c r="A15" s="85" t="s">
        <v>52</v>
      </c>
      <c r="B15" s="85"/>
      <c r="C15" s="85"/>
      <c r="D15" s="85"/>
      <c r="E15" s="85"/>
    </row>
    <row r="16" spans="1:5" x14ac:dyDescent="0.25">
      <c r="A16" s="88" t="s">
        <v>16</v>
      </c>
      <c r="B16" s="91"/>
      <c r="C16" s="91"/>
      <c r="D16" s="91"/>
      <c r="E16" s="91"/>
    </row>
    <row r="17" spans="1:7" ht="29.25" customHeight="1" x14ac:dyDescent="0.25">
      <c r="A17" s="85" t="s">
        <v>17</v>
      </c>
      <c r="B17" s="85"/>
      <c r="C17" s="85"/>
      <c r="D17" s="85"/>
      <c r="E17" s="85"/>
    </row>
    <row r="18" spans="1:7" ht="62.25" customHeight="1" x14ac:dyDescent="0.25">
      <c r="A18" s="85" t="s">
        <v>28</v>
      </c>
      <c r="B18" s="85"/>
      <c r="C18" s="85"/>
      <c r="D18" s="85"/>
      <c r="E18" s="85"/>
    </row>
    <row r="19" spans="1:7" ht="30.75" customHeight="1" x14ac:dyDescent="0.25">
      <c r="A19" s="83" t="s">
        <v>29</v>
      </c>
      <c r="B19" s="83"/>
      <c r="C19" s="83"/>
      <c r="D19" s="83"/>
      <c r="E19" s="83"/>
    </row>
    <row r="20" spans="1:7" x14ac:dyDescent="0.25">
      <c r="A20" s="83"/>
      <c r="B20" s="83"/>
      <c r="C20" s="83"/>
      <c r="D20" s="83"/>
      <c r="E20" s="83"/>
      <c r="F20" s="2">
        <f>547.4+1788.5</f>
        <v>2335.9</v>
      </c>
      <c r="G20" s="2">
        <v>3</v>
      </c>
    </row>
    <row r="21" spans="1:7" s="20" customFormat="1" ht="121.5" x14ac:dyDescent="0.2">
      <c r="A21" s="19" t="s">
        <v>7</v>
      </c>
      <c r="B21" s="19" t="s">
        <v>10</v>
      </c>
      <c r="C21" s="19" t="s">
        <v>3</v>
      </c>
      <c r="D21" s="19" t="s">
        <v>9</v>
      </c>
      <c r="E21" s="19" t="s">
        <v>8</v>
      </c>
    </row>
    <row r="22" spans="1:7" s="20" customFormat="1" ht="38.25" x14ac:dyDescent="0.25">
      <c r="A22" s="28" t="s">
        <v>43</v>
      </c>
      <c r="B22" s="23" t="s">
        <v>42</v>
      </c>
      <c r="C22" s="24" t="s">
        <v>4</v>
      </c>
      <c r="D22" s="24">
        <v>17.149999999999999</v>
      </c>
      <c r="E22" s="21">
        <f>D22*F20*G20</f>
        <v>120182.05499999999</v>
      </c>
    </row>
    <row r="23" spans="1:7" s="20" customFormat="1" x14ac:dyDescent="0.2">
      <c r="A23" s="22" t="s">
        <v>39</v>
      </c>
      <c r="B23" s="23" t="s">
        <v>23</v>
      </c>
      <c r="C23" s="24" t="s">
        <v>4</v>
      </c>
      <c r="D23" s="24">
        <v>6.51</v>
      </c>
      <c r="E23" s="21">
        <f>D23*F20*G20</f>
        <v>45620.127</v>
      </c>
    </row>
    <row r="24" spans="1:7" s="20" customFormat="1" x14ac:dyDescent="0.2">
      <c r="A24" s="22" t="s">
        <v>47</v>
      </c>
      <c r="B24" s="23" t="s">
        <v>75</v>
      </c>
      <c r="C24" s="19" t="s">
        <v>32</v>
      </c>
      <c r="D24" s="19"/>
      <c r="E24" s="29">
        <v>0</v>
      </c>
    </row>
    <row r="25" spans="1:7" s="20" customFormat="1" x14ac:dyDescent="0.2">
      <c r="A25" s="22" t="s">
        <v>48</v>
      </c>
      <c r="B25" s="23" t="s">
        <v>75</v>
      </c>
      <c r="C25" s="19" t="s">
        <v>32</v>
      </c>
      <c r="D25" s="19"/>
      <c r="E25" s="29">
        <v>0</v>
      </c>
    </row>
    <row r="26" spans="1:7" s="20" customFormat="1" x14ac:dyDescent="0.2">
      <c r="A26" s="22" t="s">
        <v>49</v>
      </c>
      <c r="B26" s="23" t="s">
        <v>75</v>
      </c>
      <c r="C26" s="19" t="s">
        <v>32</v>
      </c>
      <c r="D26" s="19"/>
      <c r="E26" s="29">
        <v>2698.24</v>
      </c>
    </row>
    <row r="27" spans="1:7" s="20" customFormat="1" x14ac:dyDescent="0.2">
      <c r="A27" s="22" t="s">
        <v>50</v>
      </c>
      <c r="B27" s="23" t="s">
        <v>75</v>
      </c>
      <c r="C27" s="19" t="s">
        <v>32</v>
      </c>
      <c r="D27" s="19"/>
      <c r="E27" s="29">
        <v>0</v>
      </c>
    </row>
    <row r="28" spans="1:7" s="20" customFormat="1" x14ac:dyDescent="0.2">
      <c r="A28" s="22" t="s">
        <v>30</v>
      </c>
      <c r="B28" s="23" t="s">
        <v>75</v>
      </c>
      <c r="C28" s="19" t="s">
        <v>32</v>
      </c>
      <c r="D28" s="19"/>
      <c r="E28" s="29">
        <f>3200+7110.23</f>
        <v>10310.23</v>
      </c>
    </row>
    <row r="29" spans="1:7" s="41" customFormat="1" ht="30" x14ac:dyDescent="0.25">
      <c r="A29" s="37" t="s">
        <v>77</v>
      </c>
      <c r="B29" s="38" t="s">
        <v>75</v>
      </c>
      <c r="C29" s="39" t="s">
        <v>32</v>
      </c>
      <c r="D29" s="39"/>
      <c r="E29" s="40">
        <v>48015</v>
      </c>
    </row>
    <row r="30" spans="1:7" s="20" customFormat="1" x14ac:dyDescent="0.25">
      <c r="A30" s="27" t="s">
        <v>78</v>
      </c>
      <c r="B30" s="23" t="s">
        <v>81</v>
      </c>
      <c r="C30" s="39" t="s">
        <v>51</v>
      </c>
      <c r="D30" s="19">
        <v>7.5</v>
      </c>
      <c r="E30" s="40">
        <f>D30*286.24</f>
        <v>2146.8000000000002</v>
      </c>
    </row>
    <row r="31" spans="1:7" s="20" customFormat="1" x14ac:dyDescent="0.25">
      <c r="A31" s="27" t="s">
        <v>79</v>
      </c>
      <c r="B31" s="23" t="s">
        <v>82</v>
      </c>
      <c r="C31" s="39" t="s">
        <v>51</v>
      </c>
      <c r="D31" s="19">
        <v>8</v>
      </c>
      <c r="E31" s="40">
        <f t="shared" ref="E31" si="0">D31*286.24</f>
        <v>2289.92</v>
      </c>
    </row>
    <row r="32" spans="1:7" s="20" customFormat="1" x14ac:dyDescent="0.25">
      <c r="A32" s="27" t="s">
        <v>80</v>
      </c>
      <c r="B32" s="11" t="s">
        <v>82</v>
      </c>
      <c r="C32" s="19" t="s">
        <v>32</v>
      </c>
      <c r="D32" s="11"/>
      <c r="E32" s="40">
        <v>10302.52</v>
      </c>
    </row>
    <row r="33" spans="1:8" s="20" customFormat="1" x14ac:dyDescent="0.25">
      <c r="A33" s="27"/>
      <c r="B33" s="11"/>
      <c r="C33" s="19"/>
      <c r="D33" s="11"/>
      <c r="E33" s="25"/>
    </row>
    <row r="34" spans="1:8" s="10" customFormat="1" ht="14.25" x14ac:dyDescent="0.2">
      <c r="A34" s="6" t="s">
        <v>24</v>
      </c>
      <c r="B34" s="7"/>
      <c r="C34" s="8"/>
      <c r="D34" s="8"/>
      <c r="E34" s="9">
        <f>SUM(E22:E33)</f>
        <v>241564.89199999999</v>
      </c>
    </row>
    <row r="35" spans="1:8" s="10" customFormat="1" ht="14.25" x14ac:dyDescent="0.2">
      <c r="A35" s="12"/>
      <c r="B35" s="13"/>
      <c r="C35" s="14"/>
      <c r="D35" s="14"/>
      <c r="E35" s="15"/>
    </row>
    <row r="36" spans="1:8" ht="29.25" customHeight="1" x14ac:dyDescent="0.25">
      <c r="A36" s="84" t="s">
        <v>83</v>
      </c>
      <c r="B36" s="84"/>
      <c r="C36" s="84"/>
      <c r="D36" s="84"/>
      <c r="E36" s="84"/>
    </row>
    <row r="37" spans="1:8" ht="30.75" customHeight="1" x14ac:dyDescent="0.25">
      <c r="A37" s="85" t="s">
        <v>21</v>
      </c>
      <c r="B37" s="85"/>
      <c r="C37" s="85"/>
      <c r="D37" s="85"/>
      <c r="E37" s="85"/>
    </row>
    <row r="38" spans="1:8" ht="13.9" customHeight="1" x14ac:dyDescent="0.25">
      <c r="A38" s="85" t="s">
        <v>20</v>
      </c>
      <c r="B38" s="85"/>
      <c r="C38" s="85"/>
      <c r="D38" s="85"/>
      <c r="E38" s="85"/>
      <c r="F38" s="10"/>
      <c r="G38" s="10"/>
      <c r="H38" s="16"/>
    </row>
    <row r="39" spans="1:8" ht="32.25" customHeight="1" x14ac:dyDescent="0.25">
      <c r="A39" s="85" t="s">
        <v>34</v>
      </c>
      <c r="B39" s="85"/>
      <c r="C39" s="85"/>
      <c r="D39" s="85"/>
      <c r="E39" s="85"/>
    </row>
    <row r="40" spans="1:8" x14ac:dyDescent="0.25">
      <c r="A40" s="85" t="s">
        <v>18</v>
      </c>
      <c r="B40" s="85"/>
      <c r="C40" s="85"/>
      <c r="D40" s="85"/>
      <c r="E40" s="85"/>
    </row>
    <row r="41" spans="1:8" x14ac:dyDescent="0.25">
      <c r="A41" s="86" t="s">
        <v>5</v>
      </c>
      <c r="B41" s="86"/>
      <c r="C41" s="86"/>
      <c r="D41" s="86"/>
      <c r="E41" s="86"/>
    </row>
    <row r="42" spans="1:8" x14ac:dyDescent="0.25">
      <c r="A42" s="85" t="s">
        <v>18</v>
      </c>
      <c r="B42" s="85"/>
      <c r="C42" s="85"/>
      <c r="D42" s="85"/>
      <c r="E42" s="85"/>
    </row>
    <row r="43" spans="1:8" ht="13.9" customHeight="1" x14ac:dyDescent="0.25">
      <c r="A43" s="87" t="s">
        <v>53</v>
      </c>
      <c r="B43" s="87"/>
      <c r="C43" s="87"/>
      <c r="D43" s="87"/>
      <c r="E43" s="4"/>
    </row>
    <row r="44" spans="1:8" x14ac:dyDescent="0.25">
      <c r="B44" s="82" t="s">
        <v>19</v>
      </c>
      <c r="C44" s="82"/>
      <c r="D44" s="82"/>
      <c r="E44" s="5" t="s">
        <v>6</v>
      </c>
    </row>
    <row r="45" spans="1:8" x14ac:dyDescent="0.25">
      <c r="A45" s="46"/>
      <c r="B45" s="46"/>
      <c r="C45" s="46"/>
      <c r="D45" s="46"/>
      <c r="E45" s="46"/>
    </row>
    <row r="46" spans="1:8" ht="13.9" customHeight="1" x14ac:dyDescent="0.25">
      <c r="A46" s="87" t="s">
        <v>33</v>
      </c>
      <c r="B46" s="87"/>
      <c r="C46" s="87"/>
      <c r="D46" s="87"/>
      <c r="E46" s="4"/>
    </row>
    <row r="47" spans="1:8" x14ac:dyDescent="0.25">
      <c r="B47" s="82" t="s">
        <v>19</v>
      </c>
      <c r="C47" s="82"/>
      <c r="D47" s="82"/>
      <c r="E47" s="5" t="s">
        <v>6</v>
      </c>
    </row>
    <row r="48" spans="1:8" x14ac:dyDescent="0.25">
      <c r="A48" s="48" t="s">
        <v>76</v>
      </c>
    </row>
    <row r="49" spans="1:2" x14ac:dyDescent="0.25">
      <c r="A49" s="10" t="s">
        <v>35</v>
      </c>
    </row>
    <row r="50" spans="1:2" x14ac:dyDescent="0.25">
      <c r="A50" s="10"/>
    </row>
    <row r="51" spans="1:2" x14ac:dyDescent="0.25">
      <c r="A51" s="2" t="s">
        <v>41</v>
      </c>
      <c r="B51" s="31">
        <f>'2кв'!B57</f>
        <v>95456.884900000005</v>
      </c>
    </row>
    <row r="52" spans="1:2" x14ac:dyDescent="0.25">
      <c r="A52" s="2" t="s">
        <v>84</v>
      </c>
      <c r="B52" s="17"/>
    </row>
    <row r="53" spans="1:2" x14ac:dyDescent="0.25">
      <c r="A53" s="2" t="s">
        <v>85</v>
      </c>
      <c r="B53" s="17">
        <v>193785.76</v>
      </c>
    </row>
    <row r="54" spans="1:2" x14ac:dyDescent="0.25">
      <c r="A54" s="2" t="s">
        <v>45</v>
      </c>
      <c r="B54" s="17">
        <f>350*2</f>
        <v>700</v>
      </c>
    </row>
    <row r="55" spans="1:2" x14ac:dyDescent="0.25">
      <c r="A55" s="2" t="s">
        <v>44</v>
      </c>
      <c r="B55" s="17">
        <f>2*330</f>
        <v>660</v>
      </c>
    </row>
    <row r="56" spans="1:2" ht="30" x14ac:dyDescent="0.25">
      <c r="A56" s="45" t="s">
        <v>37</v>
      </c>
      <c r="B56" s="17">
        <f>E34</f>
        <v>241564.89199999999</v>
      </c>
    </row>
    <row r="57" spans="1:2" x14ac:dyDescent="0.25">
      <c r="A57" s="18" t="s">
        <v>40</v>
      </c>
      <c r="B57" s="31">
        <f>B51+B53+B54+B55-B56</f>
        <v>49037.752900000021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41:E41"/>
    <mergeCell ref="A15:E15"/>
    <mergeCell ref="A16:E16"/>
    <mergeCell ref="A17:E17"/>
    <mergeCell ref="A18:E18"/>
    <mergeCell ref="A19:E19"/>
    <mergeCell ref="A20:E20"/>
    <mergeCell ref="A36:E36"/>
    <mergeCell ref="A37:E37"/>
    <mergeCell ref="A38:E38"/>
    <mergeCell ref="A39:E39"/>
    <mergeCell ref="A40:E40"/>
    <mergeCell ref="A42:E42"/>
    <mergeCell ref="A43:D43"/>
    <mergeCell ref="B44:D44"/>
    <mergeCell ref="A46:D46"/>
    <mergeCell ref="B47:D47"/>
  </mergeCells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view="pageBreakPreview" topLeftCell="A28" zoomScaleSheetLayoutView="100" workbookViewId="0">
      <selection activeCell="E27" sqref="E2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.28515625" style="2" customWidth="1"/>
    <col min="4" max="4" width="16.140625" style="2" customWidth="1"/>
    <col min="5" max="5" width="14.140625" style="2" customWidth="1"/>
    <col min="6" max="7" width="9.140625" style="2"/>
    <col min="8" max="8" width="15.85546875" style="2" customWidth="1"/>
    <col min="9" max="16384" width="9.140625" style="2"/>
  </cols>
  <sheetData>
    <row r="1" spans="1:5" ht="15.75" x14ac:dyDescent="0.25">
      <c r="A1" s="92" t="s">
        <v>11</v>
      </c>
      <c r="B1" s="92"/>
      <c r="C1" s="92"/>
      <c r="D1" s="92"/>
      <c r="E1" s="92"/>
    </row>
    <row r="2" spans="1:5" ht="38.25" customHeight="1" x14ac:dyDescent="0.25">
      <c r="A2" s="93" t="s">
        <v>12</v>
      </c>
      <c r="B2" s="94"/>
      <c r="C2" s="94"/>
      <c r="D2" s="94"/>
      <c r="E2" s="94"/>
    </row>
    <row r="3" spans="1:5" x14ac:dyDescent="0.25">
      <c r="A3" s="95" t="s">
        <v>114</v>
      </c>
      <c r="B3" s="95"/>
      <c r="C3" s="95"/>
      <c r="D3" s="95"/>
      <c r="E3" s="95"/>
    </row>
    <row r="4" spans="1:5" s="1" customFormat="1" ht="15.75" x14ac:dyDescent="0.25">
      <c r="A4" s="30" t="s">
        <v>13</v>
      </c>
      <c r="B4" s="3"/>
      <c r="C4" s="3"/>
      <c r="D4" s="36"/>
      <c r="E4" s="35" t="s">
        <v>115</v>
      </c>
    </row>
    <row r="5" spans="1:5" x14ac:dyDescent="0.25">
      <c r="A5" s="51"/>
      <c r="B5" s="3"/>
      <c r="C5" s="3"/>
      <c r="D5" s="3"/>
      <c r="E5" s="3"/>
    </row>
    <row r="6" spans="1:5" ht="14.25" customHeight="1" x14ac:dyDescent="0.25">
      <c r="A6" s="85" t="s">
        <v>0</v>
      </c>
      <c r="B6" s="85"/>
      <c r="C6" s="85"/>
      <c r="D6" s="85"/>
      <c r="E6" s="85"/>
    </row>
    <row r="7" spans="1:5" x14ac:dyDescent="0.25">
      <c r="A7" s="96" t="s">
        <v>25</v>
      </c>
      <c r="B7" s="96"/>
      <c r="C7" s="96"/>
      <c r="D7" s="96"/>
      <c r="E7" s="96"/>
    </row>
    <row r="8" spans="1:5" x14ac:dyDescent="0.25">
      <c r="A8" s="88" t="s">
        <v>1</v>
      </c>
      <c r="B8" s="88"/>
      <c r="C8" s="88"/>
      <c r="D8" s="88"/>
      <c r="E8" s="88"/>
    </row>
    <row r="9" spans="1:5" ht="15" customHeight="1" x14ac:dyDescent="0.25">
      <c r="A9" s="85" t="s">
        <v>26</v>
      </c>
      <c r="B9" s="85"/>
      <c r="C9" s="85"/>
      <c r="D9" s="85"/>
      <c r="E9" s="85"/>
    </row>
    <row r="10" spans="1:5" ht="31.5" customHeight="1" x14ac:dyDescent="0.25">
      <c r="A10" s="89" t="s">
        <v>14</v>
      </c>
      <c r="B10" s="90"/>
      <c r="C10" s="90"/>
      <c r="D10" s="90"/>
      <c r="E10" s="90"/>
    </row>
    <row r="11" spans="1:5" ht="33.75" customHeight="1" x14ac:dyDescent="0.25">
      <c r="A11" s="85" t="s">
        <v>27</v>
      </c>
      <c r="B11" s="85"/>
      <c r="C11" s="85"/>
      <c r="D11" s="85"/>
      <c r="E11" s="85"/>
    </row>
    <row r="12" spans="1:5" ht="15.75" customHeight="1" x14ac:dyDescent="0.25">
      <c r="A12" s="88" t="s">
        <v>15</v>
      </c>
      <c r="B12" s="91"/>
      <c r="C12" s="91"/>
      <c r="D12" s="91"/>
      <c r="E12" s="91"/>
    </row>
    <row r="13" spans="1:5" ht="16.5" customHeight="1" x14ac:dyDescent="0.25">
      <c r="A13" s="85" t="s">
        <v>22</v>
      </c>
      <c r="B13" s="85"/>
      <c r="C13" s="85"/>
      <c r="D13" s="85"/>
      <c r="E13" s="85"/>
    </row>
    <row r="14" spans="1:5" x14ac:dyDescent="0.25">
      <c r="A14" s="88" t="s">
        <v>2</v>
      </c>
      <c r="B14" s="91"/>
      <c r="C14" s="91"/>
      <c r="D14" s="91"/>
      <c r="E14" s="91"/>
    </row>
    <row r="15" spans="1:5" x14ac:dyDescent="0.25">
      <c r="A15" s="85" t="s">
        <v>52</v>
      </c>
      <c r="B15" s="85"/>
      <c r="C15" s="85"/>
      <c r="D15" s="85"/>
      <c r="E15" s="85"/>
    </row>
    <row r="16" spans="1:5" x14ac:dyDescent="0.25">
      <c r="A16" s="88" t="s">
        <v>16</v>
      </c>
      <c r="B16" s="91"/>
      <c r="C16" s="91"/>
      <c r="D16" s="91"/>
      <c r="E16" s="91"/>
    </row>
    <row r="17" spans="1:7" ht="29.25" customHeight="1" x14ac:dyDescent="0.25">
      <c r="A17" s="85" t="s">
        <v>17</v>
      </c>
      <c r="B17" s="85"/>
      <c r="C17" s="85"/>
      <c r="D17" s="85"/>
      <c r="E17" s="85"/>
    </row>
    <row r="18" spans="1:7" ht="62.25" customHeight="1" x14ac:dyDescent="0.25">
      <c r="A18" s="85" t="s">
        <v>28</v>
      </c>
      <c r="B18" s="85"/>
      <c r="C18" s="85"/>
      <c r="D18" s="85"/>
      <c r="E18" s="85"/>
    </row>
    <row r="19" spans="1:7" ht="30.75" customHeight="1" x14ac:dyDescent="0.25">
      <c r="A19" s="83" t="s">
        <v>29</v>
      </c>
      <c r="B19" s="83"/>
      <c r="C19" s="83"/>
      <c r="D19" s="83"/>
      <c r="E19" s="83"/>
    </row>
    <row r="20" spans="1:7" x14ac:dyDescent="0.25">
      <c r="A20" s="83"/>
      <c r="B20" s="83"/>
      <c r="C20" s="83"/>
      <c r="D20" s="83"/>
      <c r="E20" s="83"/>
      <c r="F20" s="2">
        <f>547.4+1788.5</f>
        <v>2335.9</v>
      </c>
      <c r="G20" s="2">
        <v>3</v>
      </c>
    </row>
    <row r="21" spans="1:7" s="20" customFormat="1" ht="121.5" x14ac:dyDescent="0.2">
      <c r="A21" s="19" t="s">
        <v>7</v>
      </c>
      <c r="B21" s="19" t="s">
        <v>10</v>
      </c>
      <c r="C21" s="19" t="s">
        <v>3</v>
      </c>
      <c r="D21" s="19" t="s">
        <v>9</v>
      </c>
      <c r="E21" s="19" t="s">
        <v>8</v>
      </c>
    </row>
    <row r="22" spans="1:7" s="20" customFormat="1" ht="38.25" x14ac:dyDescent="0.25">
      <c r="A22" s="28" t="s">
        <v>43</v>
      </c>
      <c r="B22" s="23" t="s">
        <v>42</v>
      </c>
      <c r="C22" s="24" t="s">
        <v>4</v>
      </c>
      <c r="D22" s="24">
        <v>17.149999999999999</v>
      </c>
      <c r="E22" s="21">
        <f>D22*F20*G20</f>
        <v>120182.05499999999</v>
      </c>
    </row>
    <row r="23" spans="1:7" s="20" customFormat="1" x14ac:dyDescent="0.2">
      <c r="A23" s="22" t="s">
        <v>39</v>
      </c>
      <c r="B23" s="23" t="s">
        <v>23</v>
      </c>
      <c r="C23" s="24" t="s">
        <v>4</v>
      </c>
      <c r="D23" s="24">
        <v>6.51</v>
      </c>
      <c r="E23" s="21">
        <f>D23*F20*G20</f>
        <v>45620.127</v>
      </c>
    </row>
    <row r="24" spans="1:7" s="20" customFormat="1" x14ac:dyDescent="0.2">
      <c r="A24" s="22" t="s">
        <v>47</v>
      </c>
      <c r="B24" s="23" t="s">
        <v>129</v>
      </c>
      <c r="C24" s="19" t="s">
        <v>32</v>
      </c>
      <c r="D24" s="19"/>
      <c r="E24" s="29">
        <v>0</v>
      </c>
    </row>
    <row r="25" spans="1:7" s="20" customFormat="1" x14ac:dyDescent="0.2">
      <c r="A25" s="22" t="s">
        <v>48</v>
      </c>
      <c r="B25" s="23" t="s">
        <v>129</v>
      </c>
      <c r="C25" s="19" t="s">
        <v>32</v>
      </c>
      <c r="D25" s="19"/>
      <c r="E25" s="29">
        <v>0</v>
      </c>
    </row>
    <row r="26" spans="1:7" s="20" customFormat="1" x14ac:dyDescent="0.2">
      <c r="A26" s="22" t="s">
        <v>49</v>
      </c>
      <c r="B26" s="23" t="s">
        <v>129</v>
      </c>
      <c r="C26" s="19" t="s">
        <v>32</v>
      </c>
      <c r="D26" s="19"/>
      <c r="E26" s="29">
        <v>110.67</v>
      </c>
    </row>
    <row r="27" spans="1:7" s="20" customFormat="1" x14ac:dyDescent="0.2">
      <c r="A27" s="22" t="s">
        <v>50</v>
      </c>
      <c r="B27" s="23" t="s">
        <v>129</v>
      </c>
      <c r="C27" s="19" t="s">
        <v>32</v>
      </c>
      <c r="D27" s="19"/>
      <c r="E27" s="29">
        <v>0</v>
      </c>
    </row>
    <row r="28" spans="1:7" s="20" customFormat="1" x14ac:dyDescent="0.2">
      <c r="A28" s="22" t="s">
        <v>30</v>
      </c>
      <c r="B28" s="23" t="s">
        <v>129</v>
      </c>
      <c r="C28" s="19" t="s">
        <v>32</v>
      </c>
      <c r="D28" s="19"/>
      <c r="E28" s="29">
        <f>795+2304.47</f>
        <v>3099.47</v>
      </c>
    </row>
    <row r="29" spans="1:7" s="41" customFormat="1" ht="30" x14ac:dyDescent="0.25">
      <c r="A29" s="37" t="s">
        <v>116</v>
      </c>
      <c r="B29" s="38" t="s">
        <v>117</v>
      </c>
      <c r="C29" s="39" t="s">
        <v>32</v>
      </c>
      <c r="D29" s="39"/>
      <c r="E29" s="40">
        <v>1158.5999999999999</v>
      </c>
    </row>
    <row r="30" spans="1:7" s="20" customFormat="1" x14ac:dyDescent="0.25">
      <c r="A30" s="27"/>
      <c r="B30" s="11"/>
      <c r="C30" s="19"/>
      <c r="D30" s="11"/>
      <c r="E30" s="25"/>
    </row>
    <row r="31" spans="1:7" s="10" customFormat="1" ht="14.25" x14ac:dyDescent="0.2">
      <c r="A31" s="6" t="s">
        <v>24</v>
      </c>
      <c r="B31" s="7"/>
      <c r="C31" s="8"/>
      <c r="D31" s="8"/>
      <c r="E31" s="9">
        <f>SUM(E22:E30)</f>
        <v>170170.92200000002</v>
      </c>
    </row>
    <row r="32" spans="1:7" s="10" customFormat="1" ht="14.25" x14ac:dyDescent="0.2">
      <c r="A32" s="12"/>
      <c r="B32" s="13"/>
      <c r="C32" s="14"/>
      <c r="D32" s="14"/>
      <c r="E32" s="15"/>
    </row>
    <row r="33" spans="1:8" ht="29.25" customHeight="1" x14ac:dyDescent="0.25">
      <c r="A33" s="84" t="s">
        <v>128</v>
      </c>
      <c r="B33" s="84"/>
      <c r="C33" s="84"/>
      <c r="D33" s="84"/>
      <c r="E33" s="84"/>
    </row>
    <row r="34" spans="1:8" ht="30.75" customHeight="1" x14ac:dyDescent="0.25">
      <c r="A34" s="85" t="s">
        <v>21</v>
      </c>
      <c r="B34" s="85"/>
      <c r="C34" s="85"/>
      <c r="D34" s="85"/>
      <c r="E34" s="85"/>
    </row>
    <row r="35" spans="1:8" ht="13.9" customHeight="1" x14ac:dyDescent="0.25">
      <c r="A35" s="85" t="s">
        <v>20</v>
      </c>
      <c r="B35" s="85"/>
      <c r="C35" s="85"/>
      <c r="D35" s="85"/>
      <c r="E35" s="85"/>
      <c r="F35" s="10"/>
      <c r="G35" s="10"/>
      <c r="H35" s="16"/>
    </row>
    <row r="36" spans="1:8" ht="32.25" customHeight="1" x14ac:dyDescent="0.25">
      <c r="A36" s="85" t="s">
        <v>34</v>
      </c>
      <c r="B36" s="85"/>
      <c r="C36" s="85"/>
      <c r="D36" s="85"/>
      <c r="E36" s="85"/>
    </row>
    <row r="37" spans="1:8" x14ac:dyDescent="0.25">
      <c r="A37" s="85" t="s">
        <v>18</v>
      </c>
      <c r="B37" s="85"/>
      <c r="C37" s="85"/>
      <c r="D37" s="85"/>
      <c r="E37" s="85"/>
    </row>
    <row r="38" spans="1:8" x14ac:dyDescent="0.25">
      <c r="A38" s="86" t="s">
        <v>5</v>
      </c>
      <c r="B38" s="86"/>
      <c r="C38" s="86"/>
      <c r="D38" s="86"/>
      <c r="E38" s="86"/>
    </row>
    <row r="39" spans="1:8" x14ac:dyDescent="0.25">
      <c r="A39" s="85" t="s">
        <v>18</v>
      </c>
      <c r="B39" s="85"/>
      <c r="C39" s="85"/>
      <c r="D39" s="85"/>
      <c r="E39" s="85"/>
    </row>
    <row r="40" spans="1:8" ht="13.9" customHeight="1" x14ac:dyDescent="0.25">
      <c r="A40" s="87" t="s">
        <v>53</v>
      </c>
      <c r="B40" s="87"/>
      <c r="C40" s="87"/>
      <c r="D40" s="87"/>
      <c r="E40" s="4"/>
    </row>
    <row r="41" spans="1:8" x14ac:dyDescent="0.25">
      <c r="B41" s="82" t="s">
        <v>19</v>
      </c>
      <c r="C41" s="82"/>
      <c r="D41" s="82"/>
      <c r="E41" s="5" t="s">
        <v>6</v>
      </c>
    </row>
    <row r="42" spans="1:8" x14ac:dyDescent="0.25">
      <c r="A42" s="50"/>
      <c r="B42" s="50"/>
      <c r="C42" s="50"/>
      <c r="D42" s="50"/>
      <c r="E42" s="50"/>
    </row>
    <row r="43" spans="1:8" ht="13.9" customHeight="1" x14ac:dyDescent="0.25">
      <c r="A43" s="87" t="s">
        <v>33</v>
      </c>
      <c r="B43" s="87"/>
      <c r="C43" s="87"/>
      <c r="D43" s="87"/>
      <c r="E43" s="4"/>
    </row>
    <row r="44" spans="1:8" x14ac:dyDescent="0.25">
      <c r="B44" s="82" t="s">
        <v>19</v>
      </c>
      <c r="C44" s="82"/>
      <c r="D44" s="82"/>
      <c r="E44" s="5" t="s">
        <v>6</v>
      </c>
    </row>
    <row r="45" spans="1:8" x14ac:dyDescent="0.25">
      <c r="A45" s="48" t="s">
        <v>76</v>
      </c>
    </row>
    <row r="46" spans="1:8" x14ac:dyDescent="0.25">
      <c r="A46" s="10" t="s">
        <v>35</v>
      </c>
    </row>
    <row r="47" spans="1:8" x14ac:dyDescent="0.25">
      <c r="A47" s="10"/>
    </row>
    <row r="48" spans="1:8" x14ac:dyDescent="0.25">
      <c r="A48" s="2" t="s">
        <v>41</v>
      </c>
      <c r="B48" s="31">
        <f>'3кв'!B57</f>
        <v>49037.752900000021</v>
      </c>
    </row>
    <row r="49" spans="1:2" x14ac:dyDescent="0.25">
      <c r="A49" s="2" t="s">
        <v>118</v>
      </c>
      <c r="B49" s="17"/>
    </row>
    <row r="50" spans="1:2" x14ac:dyDescent="0.25">
      <c r="A50" s="2" t="s">
        <v>85</v>
      </c>
      <c r="B50" s="17">
        <v>212767.14</v>
      </c>
    </row>
    <row r="51" spans="1:2" x14ac:dyDescent="0.25">
      <c r="B51" s="17"/>
    </row>
    <row r="52" spans="1:2" x14ac:dyDescent="0.25">
      <c r="B52" s="17"/>
    </row>
    <row r="53" spans="1:2" ht="30" x14ac:dyDescent="0.25">
      <c r="A53" s="49" t="s">
        <v>37</v>
      </c>
      <c r="B53" s="17">
        <f>E31</f>
        <v>170170.92200000002</v>
      </c>
    </row>
    <row r="54" spans="1:2" x14ac:dyDescent="0.25">
      <c r="A54" s="18" t="s">
        <v>40</v>
      </c>
      <c r="B54" s="31">
        <f>B48+B50+B51+B52-B53</f>
        <v>91633.970900000015</v>
      </c>
    </row>
  </sheetData>
  <mergeCells count="29">
    <mergeCell ref="A39:E39"/>
    <mergeCell ref="A40:D40"/>
    <mergeCell ref="B41:D41"/>
    <mergeCell ref="A43:D43"/>
    <mergeCell ref="B44:D44"/>
    <mergeCell ref="A38:E38"/>
    <mergeCell ref="A15:E15"/>
    <mergeCell ref="A16:E16"/>
    <mergeCell ref="A17:E17"/>
    <mergeCell ref="A18:E18"/>
    <mergeCell ref="A19:E19"/>
    <mergeCell ref="A20:E20"/>
    <mergeCell ref="A33:E33"/>
    <mergeCell ref="A34:E34"/>
    <mergeCell ref="A35:E35"/>
    <mergeCell ref="A36:E36"/>
    <mergeCell ref="A37:E37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25" zoomScaleSheetLayoutView="100" workbookViewId="0">
      <selection activeCell="G29" sqref="G29"/>
    </sheetView>
  </sheetViews>
  <sheetFormatPr defaultRowHeight="15.75" x14ac:dyDescent="0.25"/>
  <cols>
    <col min="1" max="1" width="10.5703125" style="1" customWidth="1"/>
    <col min="2" max="2" width="63.28515625" style="1" customWidth="1"/>
    <col min="3" max="3" width="16.140625" style="1" customWidth="1"/>
    <col min="4" max="4" width="11.855468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4" x14ac:dyDescent="0.25">
      <c r="A1" s="98" t="s">
        <v>86</v>
      </c>
      <c r="B1" s="98"/>
      <c r="C1" s="98"/>
      <c r="D1" s="52"/>
    </row>
    <row r="2" spans="1:4" x14ac:dyDescent="0.25">
      <c r="A2" s="99" t="s">
        <v>87</v>
      </c>
      <c r="B2" s="99"/>
      <c r="C2" s="99"/>
      <c r="D2" s="53"/>
    </row>
    <row r="3" spans="1:4" x14ac:dyDescent="0.25">
      <c r="A3" s="99" t="s">
        <v>88</v>
      </c>
      <c r="B3" s="99"/>
      <c r="C3" s="99"/>
      <c r="D3" s="53"/>
    </row>
    <row r="4" spans="1:4" x14ac:dyDescent="0.25">
      <c r="A4" s="98" t="s">
        <v>113</v>
      </c>
      <c r="B4" s="98"/>
      <c r="C4" s="98"/>
      <c r="D4" s="52"/>
    </row>
    <row r="5" spans="1:4" x14ac:dyDescent="0.25">
      <c r="A5" s="100"/>
      <c r="B5" s="100"/>
      <c r="C5" s="100"/>
    </row>
    <row r="6" spans="1:4" x14ac:dyDescent="0.25">
      <c r="A6" s="53"/>
      <c r="B6" s="54" t="s">
        <v>89</v>
      </c>
      <c r="C6" s="55">
        <f>'1кв'!B50</f>
        <v>44735.99</v>
      </c>
      <c r="D6" s="56"/>
    </row>
    <row r="7" spans="1:4" x14ac:dyDescent="0.25">
      <c r="A7" s="57" t="s">
        <v>90</v>
      </c>
      <c r="B7" s="54" t="s">
        <v>119</v>
      </c>
      <c r="C7" s="55"/>
      <c r="D7" s="56"/>
    </row>
    <row r="8" spans="1:4" x14ac:dyDescent="0.25">
      <c r="A8" s="53"/>
      <c r="B8" s="58" t="s">
        <v>91</v>
      </c>
      <c r="C8" s="55"/>
      <c r="D8" s="56"/>
    </row>
    <row r="9" spans="1:4" x14ac:dyDescent="0.25">
      <c r="A9" s="53"/>
      <c r="B9" s="59" t="s">
        <v>120</v>
      </c>
      <c r="C9" s="55"/>
      <c r="D9" s="56"/>
    </row>
    <row r="10" spans="1:4" x14ac:dyDescent="0.25">
      <c r="A10" s="53"/>
      <c r="B10" s="59" t="s">
        <v>121</v>
      </c>
      <c r="C10" s="55"/>
      <c r="D10" s="56"/>
    </row>
    <row r="11" spans="1:4" x14ac:dyDescent="0.25">
      <c r="A11" s="53"/>
      <c r="B11" s="59" t="s">
        <v>122</v>
      </c>
      <c r="C11" s="55"/>
      <c r="D11" s="56"/>
    </row>
    <row r="12" spans="1:4" x14ac:dyDescent="0.25">
      <c r="A12" s="53"/>
      <c r="B12" s="59" t="s">
        <v>123</v>
      </c>
      <c r="C12" s="55"/>
      <c r="D12" s="56"/>
    </row>
    <row r="13" spans="1:4" x14ac:dyDescent="0.25">
      <c r="B13" s="60" t="s">
        <v>92</v>
      </c>
      <c r="C13" s="61">
        <f>'1кв'!B52+'2кв'!B52+'3кв'!B53+'4кв'!B50</f>
        <v>791292</v>
      </c>
      <c r="D13" s="62"/>
    </row>
    <row r="14" spans="1:4" ht="31.5" x14ac:dyDescent="0.25">
      <c r="B14" s="59" t="s">
        <v>93</v>
      </c>
      <c r="C14" s="61">
        <f>'1кв'!B53+'2кв'!B53+'3кв'!B54+'4кв'!B51</f>
        <v>2800</v>
      </c>
      <c r="D14" s="62"/>
    </row>
    <row r="15" spans="1:4" x14ac:dyDescent="0.25">
      <c r="B15" s="59" t="s">
        <v>94</v>
      </c>
      <c r="C15" s="61">
        <f>'1кв'!B54+'2кв'!B54+'3кв'!B55+'4кв'!B52</f>
        <v>2640</v>
      </c>
      <c r="D15" s="62"/>
    </row>
    <row r="16" spans="1:4" ht="31.5" x14ac:dyDescent="0.25">
      <c r="B16" s="59" t="s">
        <v>95</v>
      </c>
      <c r="C16" s="61">
        <f>'1кв'!B55+'2кв'!B55</f>
        <v>900</v>
      </c>
      <c r="D16" s="62"/>
    </row>
    <row r="17" spans="1:7" x14ac:dyDescent="0.25">
      <c r="A17" s="63"/>
      <c r="B17" s="60" t="s">
        <v>96</v>
      </c>
      <c r="C17" s="64">
        <f>SUM(C13:C16)</f>
        <v>797632</v>
      </c>
      <c r="D17" s="56"/>
    </row>
    <row r="18" spans="1:7" x14ac:dyDescent="0.25">
      <c r="B18" s="97"/>
      <c r="C18" s="97"/>
      <c r="D18" s="65"/>
    </row>
    <row r="19" spans="1:7" ht="17.25" customHeight="1" x14ac:dyDescent="0.25">
      <c r="A19" s="66" t="s">
        <v>97</v>
      </c>
      <c r="B19" s="67" t="s">
        <v>98</v>
      </c>
      <c r="C19" s="61">
        <f>'1кв'!E22+'2кв'!E22+'3кв'!E22+'4кв'!E22</f>
        <v>459284.658</v>
      </c>
      <c r="D19" s="65"/>
    </row>
    <row r="20" spans="1:7" ht="15" customHeight="1" x14ac:dyDescent="0.25">
      <c r="A20" s="66"/>
      <c r="B20" s="68" t="s">
        <v>39</v>
      </c>
      <c r="C20" s="61">
        <f>'1кв'!E23+'2кв'!E23+'3кв'!E23+'4кв'!E23</f>
        <v>176173.57800000001</v>
      </c>
      <c r="D20" s="65"/>
    </row>
    <row r="21" spans="1:7" x14ac:dyDescent="0.25">
      <c r="A21" s="66"/>
      <c r="B21" s="59" t="s">
        <v>47</v>
      </c>
      <c r="C21" s="61">
        <f>'1кв'!E24+'2кв'!E24+'3кв'!E24+'4кв'!E24</f>
        <v>0</v>
      </c>
      <c r="D21" s="65"/>
    </row>
    <row r="22" spans="1:7" x14ac:dyDescent="0.25">
      <c r="A22" s="66"/>
      <c r="B22" s="59" t="s">
        <v>48</v>
      </c>
      <c r="C22" s="61">
        <f>'1кв'!E25+'2кв'!E25+'3кв'!E25+'4кв'!E25</f>
        <v>0</v>
      </c>
      <c r="D22" s="65"/>
    </row>
    <row r="23" spans="1:7" x14ac:dyDescent="0.25">
      <c r="A23" s="66"/>
      <c r="B23" s="59" t="s">
        <v>49</v>
      </c>
      <c r="C23" s="61">
        <f>'1кв'!E26+'2кв'!E26+'3кв'!E26+'4кв'!E26</f>
        <v>5345.46</v>
      </c>
      <c r="D23" s="65"/>
    </row>
    <row r="24" spans="1:7" x14ac:dyDescent="0.25">
      <c r="A24" s="66"/>
      <c r="B24" s="59" t="s">
        <v>50</v>
      </c>
      <c r="C24" s="61">
        <f>'1кв'!E27+'2кв'!E27+'3кв'!E27+'4кв'!E27</f>
        <v>0</v>
      </c>
      <c r="D24" s="65"/>
    </row>
    <row r="25" spans="1:7" x14ac:dyDescent="0.25">
      <c r="B25" s="59" t="s">
        <v>30</v>
      </c>
      <c r="C25" s="61">
        <f>'1кв'!E28+'2кв'!E28+'3кв'!E28+'4кв'!E28</f>
        <v>27390.840000000004</v>
      </c>
      <c r="D25" s="65"/>
      <c r="E25" s="81"/>
    </row>
    <row r="26" spans="1:7" x14ac:dyDescent="0.25">
      <c r="A26" s="66"/>
      <c r="B26" s="69" t="s">
        <v>127</v>
      </c>
      <c r="C26" s="70">
        <f>'1кв'!E30+'2кв'!E29+'2кв'!E30+'2кв'!E31+'3кв'!E30+'3кв'!E31</f>
        <v>9463.8731000000007</v>
      </c>
      <c r="D26" s="65"/>
    </row>
    <row r="27" spans="1:7" x14ac:dyDescent="0.25">
      <c r="A27" s="66"/>
      <c r="B27" s="58" t="s">
        <v>99</v>
      </c>
      <c r="C27" s="70">
        <f>SUM(C29:C34)</f>
        <v>73075.61</v>
      </c>
      <c r="D27" s="65"/>
    </row>
    <row r="28" spans="1:7" x14ac:dyDescent="0.25">
      <c r="A28" s="66"/>
      <c r="B28" s="58" t="s">
        <v>91</v>
      </c>
      <c r="C28" s="70"/>
      <c r="D28" s="65"/>
      <c r="F28" s="1">
        <f>89009.22-3156-10447.38-48015</f>
        <v>27390.839999999997</v>
      </c>
      <c r="G28" s="81">
        <f>F28-C25</f>
        <v>0</v>
      </c>
    </row>
    <row r="29" spans="1:7" ht="31.5" x14ac:dyDescent="0.25">
      <c r="A29" s="66"/>
      <c r="B29" s="71" t="s">
        <v>100</v>
      </c>
      <c r="C29" s="72">
        <f>'1кв'!E29</f>
        <v>1100</v>
      </c>
      <c r="D29" s="65"/>
    </row>
    <row r="30" spans="1:7" x14ac:dyDescent="0.25">
      <c r="A30" s="66"/>
      <c r="B30" s="71" t="s">
        <v>124</v>
      </c>
      <c r="C30" s="72">
        <f>'1кв'!E31</f>
        <v>12499.49</v>
      </c>
      <c r="D30" s="65"/>
    </row>
    <row r="31" spans="1:7" x14ac:dyDescent="0.25">
      <c r="A31" s="66"/>
      <c r="B31" s="71" t="s">
        <v>126</v>
      </c>
      <c r="C31" s="72">
        <f>'3кв'!E29</f>
        <v>48015</v>
      </c>
      <c r="D31" s="65"/>
    </row>
    <row r="32" spans="1:7" x14ac:dyDescent="0.25">
      <c r="A32" s="66"/>
      <c r="B32" s="71" t="s">
        <v>101</v>
      </c>
      <c r="C32" s="72">
        <f>'4кв'!E29</f>
        <v>1158.5999999999999</v>
      </c>
      <c r="D32" s="65"/>
    </row>
    <row r="33" spans="1:5" x14ac:dyDescent="0.25">
      <c r="A33" s="66"/>
      <c r="B33" s="71" t="s">
        <v>125</v>
      </c>
      <c r="C33" s="72">
        <f>'3кв'!E32</f>
        <v>10302.52</v>
      </c>
      <c r="D33" s="65"/>
    </row>
    <row r="34" spans="1:5" x14ac:dyDescent="0.25">
      <c r="A34" s="66"/>
      <c r="B34" s="71"/>
      <c r="C34" s="72"/>
      <c r="D34" s="65"/>
    </row>
    <row r="35" spans="1:5" x14ac:dyDescent="0.25">
      <c r="B35" s="73" t="s">
        <v>102</v>
      </c>
      <c r="C35" s="74">
        <f>SUM(C19:C27)</f>
        <v>750734.01909999992</v>
      </c>
      <c r="D35" s="65"/>
      <c r="E35" s="81"/>
    </row>
    <row r="36" spans="1:5" x14ac:dyDescent="0.25">
      <c r="B36" s="73" t="s">
        <v>103</v>
      </c>
      <c r="C36" s="75">
        <f>C6+C17-C35</f>
        <v>91633.970900000073</v>
      </c>
      <c r="D36" s="65"/>
    </row>
    <row r="37" spans="1:5" x14ac:dyDescent="0.25">
      <c r="B37" s="57"/>
      <c r="C37" s="57"/>
      <c r="D37" s="65"/>
    </row>
    <row r="38" spans="1:5" x14ac:dyDescent="0.25">
      <c r="B38" s="76" t="s">
        <v>104</v>
      </c>
      <c r="C38" s="76"/>
      <c r="D38" s="65"/>
    </row>
    <row r="39" spans="1:5" x14ac:dyDescent="0.25">
      <c r="B39" s="76" t="s">
        <v>105</v>
      </c>
      <c r="C39" s="77">
        <v>102346.67</v>
      </c>
      <c r="D39" s="65"/>
    </row>
    <row r="40" spans="1:5" x14ac:dyDescent="0.25">
      <c r="B40" s="78" t="s">
        <v>106</v>
      </c>
      <c r="C40" s="79">
        <v>99945.08</v>
      </c>
      <c r="D40" s="65"/>
    </row>
    <row r="41" spans="1:5" x14ac:dyDescent="0.25">
      <c r="B41" s="76" t="s">
        <v>107</v>
      </c>
      <c r="C41" s="80">
        <f>C40-C39</f>
        <v>-2401.5899999999965</v>
      </c>
      <c r="D41" s="65"/>
    </row>
    <row r="42" spans="1:5" x14ac:dyDescent="0.25">
      <c r="B42" s="57"/>
      <c r="C42" s="57"/>
      <c r="D42" s="65"/>
    </row>
    <row r="43" spans="1:5" x14ac:dyDescent="0.25">
      <c r="A43" s="1" t="s">
        <v>108</v>
      </c>
      <c r="B43" s="57" t="s">
        <v>109</v>
      </c>
      <c r="C43" s="57"/>
      <c r="D43" s="65"/>
    </row>
    <row r="44" spans="1:5" x14ac:dyDescent="0.25">
      <c r="B44" s="57" t="s">
        <v>110</v>
      </c>
      <c r="C44" s="57"/>
      <c r="D44" s="65"/>
    </row>
    <row r="45" spans="1:5" x14ac:dyDescent="0.25">
      <c r="B45" s="57" t="s">
        <v>111</v>
      </c>
      <c r="C45" s="57"/>
      <c r="D45" s="65"/>
    </row>
    <row r="46" spans="1:5" x14ac:dyDescent="0.25">
      <c r="B46" s="57"/>
      <c r="C46" s="57"/>
      <c r="D46" s="65"/>
    </row>
    <row r="47" spans="1:5" x14ac:dyDescent="0.25">
      <c r="B47" s="57" t="s">
        <v>112</v>
      </c>
      <c r="C47" s="57"/>
      <c r="D47" s="65"/>
    </row>
    <row r="48" spans="1:5" x14ac:dyDescent="0.25">
      <c r="B48" s="57"/>
      <c r="C48" s="57"/>
      <c r="D48" s="65"/>
    </row>
    <row r="49" spans="2:4" x14ac:dyDescent="0.25">
      <c r="B49" s="57"/>
      <c r="C49" s="57"/>
      <c r="D49" s="65"/>
    </row>
  </sheetData>
  <mergeCells count="6">
    <mergeCell ref="B18:C18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2025-03-04T11:14:07Z</dcterms:modified>
</cp:coreProperties>
</file>